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gene IF\Desktop\"/>
    </mc:Choice>
  </mc:AlternateContent>
  <xr:revisionPtr revIDLastSave="0" documentId="13_ncr:1_{35D8482D-38FB-4EB5-A70D-FCAFC0F04BE5}" xr6:coauthVersionLast="41" xr6:coauthVersionMax="41" xr10:uidLastSave="{00000000-0000-0000-0000-000000000000}"/>
  <bookViews>
    <workbookView xWindow="1520" yWindow="20" windowWidth="16140" windowHeight="10130" xr2:uid="{00000000-000D-0000-FFFF-FFFF00000000}"/>
  </bookViews>
  <sheets>
    <sheet name="Regnskapsrapport" sheetId="1" r:id="rId1"/>
    <sheet name="Avdelinger - presentasjon" sheetId="3" r:id="rId2"/>
    <sheet name="Lagskasser fotball" sheetId="2" r:id="rId3"/>
  </sheets>
  <calcPr calcId="181029"/>
</workbook>
</file>

<file path=xl/calcChain.xml><?xml version="1.0" encoding="utf-8"?>
<calcChain xmlns="http://schemas.openxmlformats.org/spreadsheetml/2006/main">
  <c r="J87" i="1" l="1"/>
  <c r="I87" i="1"/>
  <c r="H87" i="1"/>
  <c r="D46" i="1"/>
  <c r="D52" i="1"/>
  <c r="C52" i="1"/>
  <c r="D54" i="1"/>
  <c r="D326" i="1"/>
  <c r="E235" i="1"/>
  <c r="D211" i="1"/>
  <c r="D187" i="1"/>
  <c r="D174" i="1"/>
  <c r="D139" i="1"/>
  <c r="C87" i="1"/>
  <c r="C79" i="1"/>
  <c r="D72" i="1"/>
  <c r="C67" i="1"/>
  <c r="C66" i="1"/>
  <c r="C21" i="1"/>
  <c r="C20" i="1"/>
  <c r="D29" i="1"/>
  <c r="C29" i="1"/>
  <c r="X26" i="2" l="1"/>
  <c r="W26" i="2"/>
  <c r="V26" i="2"/>
  <c r="U26" i="2"/>
  <c r="J26" i="2"/>
  <c r="H26" i="2"/>
  <c r="G26" i="2"/>
  <c r="F26" i="2"/>
  <c r="D26" i="2"/>
  <c r="C26" i="2"/>
  <c r="E26" i="2" s="1"/>
  <c r="R25" i="2"/>
  <c r="T25" i="2" s="1"/>
  <c r="N25" i="2"/>
  <c r="L25" i="2"/>
  <c r="K25" i="2"/>
  <c r="M25" i="2" s="1"/>
  <c r="O25" i="2" s="1"/>
  <c r="I25" i="2"/>
  <c r="E25" i="2"/>
  <c r="R24" i="2"/>
  <c r="T24" i="2" s="1"/>
  <c r="N24" i="2"/>
  <c r="L24" i="2"/>
  <c r="M24" i="2" s="1"/>
  <c r="K24" i="2"/>
  <c r="I24" i="2"/>
  <c r="E24" i="2"/>
  <c r="R23" i="2"/>
  <c r="T23" i="2" s="1"/>
  <c r="N23" i="2"/>
  <c r="L23" i="2"/>
  <c r="K23" i="2"/>
  <c r="I23" i="2"/>
  <c r="E23" i="2"/>
  <c r="R22" i="2"/>
  <c r="T22" i="2" s="1"/>
  <c r="N22" i="2"/>
  <c r="L22" i="2"/>
  <c r="M22" i="2" s="1"/>
  <c r="K22" i="2"/>
  <c r="I22" i="2"/>
  <c r="E22" i="2"/>
  <c r="R21" i="2"/>
  <c r="T21" i="2" s="1"/>
  <c r="N21" i="2"/>
  <c r="L21" i="2"/>
  <c r="K21" i="2"/>
  <c r="I21" i="2"/>
  <c r="E21" i="2"/>
  <c r="R20" i="2"/>
  <c r="T20" i="2" s="1"/>
  <c r="N20" i="2"/>
  <c r="L20" i="2"/>
  <c r="M20" i="2" s="1"/>
  <c r="O20" i="2" s="1"/>
  <c r="Y20" i="2" s="1"/>
  <c r="K20" i="2"/>
  <c r="I20" i="2"/>
  <c r="E20" i="2"/>
  <c r="R19" i="2"/>
  <c r="T19" i="2" s="1"/>
  <c r="N19" i="2"/>
  <c r="L19" i="2"/>
  <c r="K19" i="2"/>
  <c r="I19" i="2"/>
  <c r="E19" i="2"/>
  <c r="R18" i="2"/>
  <c r="T18" i="2" s="1"/>
  <c r="N18" i="2"/>
  <c r="L18" i="2"/>
  <c r="M18" i="2" s="1"/>
  <c r="K18" i="2"/>
  <c r="I18" i="2"/>
  <c r="E18" i="2"/>
  <c r="R17" i="2"/>
  <c r="T17" i="2" s="1"/>
  <c r="P17" i="2"/>
  <c r="N17" i="2"/>
  <c r="M17" i="2"/>
  <c r="O17" i="2" s="1"/>
  <c r="Y17" i="2" s="1"/>
  <c r="L17" i="2"/>
  <c r="K17" i="2"/>
  <c r="I17" i="2"/>
  <c r="E17" i="2"/>
  <c r="P16" i="2"/>
  <c r="R16" i="2" s="1"/>
  <c r="T16" i="2" s="1"/>
  <c r="N16" i="2"/>
  <c r="L16" i="2"/>
  <c r="K16" i="2"/>
  <c r="M16" i="2" s="1"/>
  <c r="O16" i="2" s="1"/>
  <c r="Y16" i="2" s="1"/>
  <c r="I16" i="2"/>
  <c r="E16" i="2"/>
  <c r="R15" i="2"/>
  <c r="T15" i="2" s="1"/>
  <c r="P15" i="2"/>
  <c r="N15" i="2"/>
  <c r="L15" i="2"/>
  <c r="K15" i="2"/>
  <c r="M15" i="2" s="1"/>
  <c r="O15" i="2" s="1"/>
  <c r="Y15" i="2" s="1"/>
  <c r="I15" i="2"/>
  <c r="E15" i="2"/>
  <c r="T14" i="2"/>
  <c r="R14" i="2"/>
  <c r="N14" i="2"/>
  <c r="M14" i="2"/>
  <c r="O14" i="2" s="1"/>
  <c r="L14" i="2"/>
  <c r="K14" i="2"/>
  <c r="I14" i="2"/>
  <c r="E14" i="2"/>
  <c r="N13" i="2"/>
  <c r="L13" i="2"/>
  <c r="K13" i="2"/>
  <c r="M13" i="2" s="1"/>
  <c r="O13" i="2" s="1"/>
  <c r="I13" i="2"/>
  <c r="E13" i="2"/>
  <c r="R12" i="2"/>
  <c r="T12" i="2" s="1"/>
  <c r="N12" i="2"/>
  <c r="L12" i="2"/>
  <c r="M12" i="2" s="1"/>
  <c r="K12" i="2"/>
  <c r="I12" i="2"/>
  <c r="E12" i="2"/>
  <c r="R11" i="2"/>
  <c r="T11" i="2" s="1"/>
  <c r="N11" i="2"/>
  <c r="L11" i="2"/>
  <c r="K11" i="2"/>
  <c r="M11" i="2" s="1"/>
  <c r="O11" i="2" s="1"/>
  <c r="Y11" i="2" s="1"/>
  <c r="I11" i="2"/>
  <c r="E11" i="2"/>
  <c r="R10" i="2"/>
  <c r="T10" i="2" s="1"/>
  <c r="N10" i="2"/>
  <c r="L10" i="2"/>
  <c r="M10" i="2" s="1"/>
  <c r="K10" i="2"/>
  <c r="I10" i="2"/>
  <c r="E10" i="2"/>
  <c r="R9" i="2"/>
  <c r="T9" i="2" s="1"/>
  <c r="N9" i="2"/>
  <c r="L9" i="2"/>
  <c r="K9" i="2"/>
  <c r="I9" i="2"/>
  <c r="E9" i="2"/>
  <c r="Y8" i="2"/>
  <c r="R8" i="2"/>
  <c r="T8" i="2" s="1"/>
  <c r="N8" i="2"/>
  <c r="L8" i="2"/>
  <c r="M8" i="2" s="1"/>
  <c r="O8" i="2" s="1"/>
  <c r="K8" i="2"/>
  <c r="I8" i="2"/>
  <c r="E8" i="2"/>
  <c r="R7" i="2"/>
  <c r="T7" i="2" s="1"/>
  <c r="N7" i="2"/>
  <c r="L7" i="2"/>
  <c r="K7" i="2"/>
  <c r="I7" i="2"/>
  <c r="E7" i="2"/>
  <c r="R6" i="2"/>
  <c r="T6" i="2" s="1"/>
  <c r="N6" i="2"/>
  <c r="L6" i="2"/>
  <c r="M6" i="2" s="1"/>
  <c r="O6" i="2" s="1"/>
  <c r="Y6" i="2" s="1"/>
  <c r="K6" i="2"/>
  <c r="I6" i="2"/>
  <c r="E6" i="2"/>
  <c r="R5" i="2"/>
  <c r="T5" i="2" s="1"/>
  <c r="N5" i="2"/>
  <c r="L5" i="2"/>
  <c r="K5" i="2"/>
  <c r="M5" i="2" s="1"/>
  <c r="O5" i="2" s="1"/>
  <c r="I5" i="2"/>
  <c r="E5" i="2"/>
  <c r="S4" i="2"/>
  <c r="S26" i="2" s="1"/>
  <c r="Q4" i="2"/>
  <c r="N4" i="2"/>
  <c r="L4" i="2"/>
  <c r="K4" i="2"/>
  <c r="M4" i="2" s="1"/>
  <c r="O4" i="2" s="1"/>
  <c r="I4" i="2"/>
  <c r="E4" i="2"/>
  <c r="R3" i="2"/>
  <c r="T3" i="2" s="1"/>
  <c r="N3" i="2"/>
  <c r="N26" i="2" s="1"/>
  <c r="L3" i="2"/>
  <c r="M3" i="2" s="1"/>
  <c r="K3" i="2"/>
  <c r="K26" i="2" s="1"/>
  <c r="I3" i="2"/>
  <c r="E3" i="2"/>
  <c r="J352" i="1"/>
  <c r="I352" i="1"/>
  <c r="H352" i="1"/>
  <c r="E352" i="1"/>
  <c r="J351" i="1"/>
  <c r="I351" i="1"/>
  <c r="H351" i="1"/>
  <c r="E351" i="1"/>
  <c r="J350" i="1"/>
  <c r="I350" i="1"/>
  <c r="H350" i="1"/>
  <c r="E350" i="1"/>
  <c r="J349" i="1"/>
  <c r="I349" i="1"/>
  <c r="H349" i="1"/>
  <c r="E349" i="1"/>
  <c r="J348" i="1"/>
  <c r="I348" i="1"/>
  <c r="H348" i="1"/>
  <c r="E348" i="1"/>
  <c r="J347" i="1"/>
  <c r="I347" i="1"/>
  <c r="H347" i="1"/>
  <c r="E347" i="1"/>
  <c r="J346" i="1"/>
  <c r="I346" i="1"/>
  <c r="H346" i="1"/>
  <c r="E346" i="1"/>
  <c r="J345" i="1"/>
  <c r="I345" i="1"/>
  <c r="H345" i="1"/>
  <c r="E345" i="1"/>
  <c r="J344" i="1"/>
  <c r="I344" i="1"/>
  <c r="H344" i="1"/>
  <c r="E344" i="1"/>
  <c r="G343" i="1"/>
  <c r="F343" i="1"/>
  <c r="H343" i="1" s="1"/>
  <c r="D343" i="1"/>
  <c r="C343" i="1"/>
  <c r="J342" i="1"/>
  <c r="I342" i="1"/>
  <c r="H342" i="1"/>
  <c r="E342" i="1"/>
  <c r="J341" i="1"/>
  <c r="I341" i="1"/>
  <c r="H341" i="1"/>
  <c r="E341" i="1"/>
  <c r="J340" i="1"/>
  <c r="I340" i="1"/>
  <c r="H340" i="1"/>
  <c r="E340" i="1"/>
  <c r="J339" i="1"/>
  <c r="I339" i="1"/>
  <c r="H339" i="1"/>
  <c r="E339" i="1"/>
  <c r="J338" i="1"/>
  <c r="I338" i="1"/>
  <c r="H338" i="1"/>
  <c r="E338" i="1"/>
  <c r="J337" i="1"/>
  <c r="I337" i="1"/>
  <c r="H337" i="1"/>
  <c r="E337" i="1"/>
  <c r="I336" i="1"/>
  <c r="H336" i="1"/>
  <c r="D336" i="1"/>
  <c r="E336" i="1" s="1"/>
  <c r="J335" i="1"/>
  <c r="I335" i="1"/>
  <c r="H335" i="1"/>
  <c r="E335" i="1"/>
  <c r="J334" i="1"/>
  <c r="I334" i="1"/>
  <c r="H334" i="1"/>
  <c r="E334" i="1"/>
  <c r="J333" i="1"/>
  <c r="I333" i="1"/>
  <c r="H333" i="1"/>
  <c r="E333" i="1"/>
  <c r="J332" i="1"/>
  <c r="I332" i="1"/>
  <c r="H332" i="1"/>
  <c r="E332" i="1"/>
  <c r="J331" i="1"/>
  <c r="I331" i="1"/>
  <c r="H331" i="1"/>
  <c r="E331" i="1"/>
  <c r="J330" i="1"/>
  <c r="I330" i="1"/>
  <c r="H330" i="1"/>
  <c r="E330" i="1"/>
  <c r="J329" i="1"/>
  <c r="I329" i="1"/>
  <c r="H329" i="1"/>
  <c r="E329" i="1"/>
  <c r="J328" i="1"/>
  <c r="I328" i="1"/>
  <c r="H328" i="1"/>
  <c r="E328" i="1"/>
  <c r="J327" i="1"/>
  <c r="I327" i="1"/>
  <c r="H327" i="1"/>
  <c r="E327" i="1"/>
  <c r="I326" i="1"/>
  <c r="H326" i="1"/>
  <c r="J326" i="1"/>
  <c r="I325" i="1"/>
  <c r="H325" i="1"/>
  <c r="E325" i="1"/>
  <c r="D325" i="1"/>
  <c r="J325" i="1" s="1"/>
  <c r="J324" i="1"/>
  <c r="I324" i="1"/>
  <c r="H324" i="1"/>
  <c r="E324" i="1"/>
  <c r="J323" i="1"/>
  <c r="I323" i="1"/>
  <c r="H323" i="1"/>
  <c r="E323" i="1"/>
  <c r="J322" i="1"/>
  <c r="I322" i="1"/>
  <c r="H322" i="1"/>
  <c r="E322" i="1"/>
  <c r="H321" i="1"/>
  <c r="G320" i="1"/>
  <c r="F320" i="1"/>
  <c r="J319" i="1"/>
  <c r="I319" i="1"/>
  <c r="H319" i="1"/>
  <c r="E319" i="1"/>
  <c r="J318" i="1"/>
  <c r="I318" i="1"/>
  <c r="H318" i="1"/>
  <c r="E318" i="1"/>
  <c r="J317" i="1"/>
  <c r="I317" i="1"/>
  <c r="H317" i="1"/>
  <c r="E317" i="1"/>
  <c r="J316" i="1"/>
  <c r="I316" i="1"/>
  <c r="H316" i="1"/>
  <c r="E316" i="1"/>
  <c r="J315" i="1"/>
  <c r="I315" i="1"/>
  <c r="H315" i="1"/>
  <c r="E315" i="1"/>
  <c r="J314" i="1"/>
  <c r="I314" i="1"/>
  <c r="H314" i="1"/>
  <c r="E314" i="1"/>
  <c r="J313" i="1"/>
  <c r="I313" i="1"/>
  <c r="H313" i="1"/>
  <c r="E313" i="1"/>
  <c r="J312" i="1"/>
  <c r="I312" i="1"/>
  <c r="H312" i="1"/>
  <c r="E312" i="1"/>
  <c r="J311" i="1"/>
  <c r="I311" i="1"/>
  <c r="H311" i="1"/>
  <c r="E311" i="1"/>
  <c r="J310" i="1"/>
  <c r="I310" i="1"/>
  <c r="H310" i="1"/>
  <c r="E310" i="1"/>
  <c r="J309" i="1"/>
  <c r="G309" i="1"/>
  <c r="F309" i="1"/>
  <c r="D309" i="1"/>
  <c r="C309" i="1"/>
  <c r="E309" i="1" s="1"/>
  <c r="J308" i="1"/>
  <c r="I308" i="1"/>
  <c r="H308" i="1"/>
  <c r="E308" i="1"/>
  <c r="J307" i="1"/>
  <c r="I307" i="1"/>
  <c r="H307" i="1"/>
  <c r="E307" i="1"/>
  <c r="J306" i="1"/>
  <c r="I306" i="1"/>
  <c r="H306" i="1"/>
  <c r="E306" i="1"/>
  <c r="J305" i="1"/>
  <c r="I305" i="1"/>
  <c r="H305" i="1"/>
  <c r="E305" i="1"/>
  <c r="J304" i="1"/>
  <c r="I304" i="1"/>
  <c r="H304" i="1"/>
  <c r="E304" i="1"/>
  <c r="J303" i="1"/>
  <c r="I303" i="1"/>
  <c r="H303" i="1"/>
  <c r="E303" i="1"/>
  <c r="J302" i="1"/>
  <c r="I302" i="1"/>
  <c r="H302" i="1"/>
  <c r="E302" i="1"/>
  <c r="J301" i="1"/>
  <c r="I301" i="1"/>
  <c r="H301" i="1"/>
  <c r="E301" i="1"/>
  <c r="J300" i="1"/>
  <c r="I300" i="1"/>
  <c r="H300" i="1"/>
  <c r="E300" i="1"/>
  <c r="J299" i="1"/>
  <c r="I299" i="1"/>
  <c r="H299" i="1"/>
  <c r="E299" i="1"/>
  <c r="J298" i="1"/>
  <c r="I298" i="1"/>
  <c r="H298" i="1"/>
  <c r="E298" i="1"/>
  <c r="J297" i="1"/>
  <c r="I297" i="1"/>
  <c r="H297" i="1"/>
  <c r="E297" i="1"/>
  <c r="J296" i="1"/>
  <c r="I296" i="1"/>
  <c r="H296" i="1"/>
  <c r="E296" i="1"/>
  <c r="J295" i="1"/>
  <c r="I295" i="1"/>
  <c r="H295" i="1"/>
  <c r="E295" i="1"/>
  <c r="J294" i="1"/>
  <c r="I294" i="1"/>
  <c r="H294" i="1"/>
  <c r="E294" i="1"/>
  <c r="I293" i="1"/>
  <c r="H293" i="1"/>
  <c r="E293" i="1"/>
  <c r="D293" i="1"/>
  <c r="J293" i="1" s="1"/>
  <c r="J292" i="1"/>
  <c r="I292" i="1"/>
  <c r="H292" i="1"/>
  <c r="E292" i="1"/>
  <c r="J291" i="1"/>
  <c r="I291" i="1"/>
  <c r="H291" i="1"/>
  <c r="E291" i="1"/>
  <c r="J290" i="1"/>
  <c r="I290" i="1"/>
  <c r="H290" i="1"/>
  <c r="E290" i="1"/>
  <c r="J289" i="1"/>
  <c r="I289" i="1"/>
  <c r="H289" i="1"/>
  <c r="E289" i="1"/>
  <c r="J288" i="1"/>
  <c r="I288" i="1"/>
  <c r="H288" i="1"/>
  <c r="E288" i="1"/>
  <c r="J287" i="1"/>
  <c r="I287" i="1"/>
  <c r="H287" i="1"/>
  <c r="E287" i="1"/>
  <c r="J286" i="1"/>
  <c r="I286" i="1"/>
  <c r="H286" i="1"/>
  <c r="E286" i="1"/>
  <c r="J285" i="1"/>
  <c r="I285" i="1"/>
  <c r="H285" i="1"/>
  <c r="E285" i="1"/>
  <c r="J284" i="1"/>
  <c r="I284" i="1"/>
  <c r="H284" i="1"/>
  <c r="E284" i="1"/>
  <c r="J283" i="1"/>
  <c r="I283" i="1"/>
  <c r="H283" i="1"/>
  <c r="E283" i="1"/>
  <c r="H282" i="1"/>
  <c r="E282" i="1"/>
  <c r="J282" i="1"/>
  <c r="C282" i="1"/>
  <c r="I282" i="1" s="1"/>
  <c r="J281" i="1"/>
  <c r="I281" i="1"/>
  <c r="H281" i="1"/>
  <c r="E281" i="1"/>
  <c r="J280" i="1"/>
  <c r="I280" i="1"/>
  <c r="H280" i="1"/>
  <c r="E280" i="1"/>
  <c r="G279" i="1"/>
  <c r="F279" i="1"/>
  <c r="D279" i="1"/>
  <c r="C279" i="1"/>
  <c r="J278" i="1"/>
  <c r="I278" i="1"/>
  <c r="H278" i="1"/>
  <c r="E278" i="1"/>
  <c r="J277" i="1"/>
  <c r="I277" i="1"/>
  <c r="H277" i="1"/>
  <c r="E277" i="1"/>
  <c r="J276" i="1"/>
  <c r="I276" i="1"/>
  <c r="H276" i="1"/>
  <c r="E276" i="1"/>
  <c r="J275" i="1"/>
  <c r="I275" i="1"/>
  <c r="H275" i="1"/>
  <c r="E275" i="1"/>
  <c r="J274" i="1"/>
  <c r="I274" i="1"/>
  <c r="H274" i="1"/>
  <c r="E274" i="1"/>
  <c r="J273" i="1"/>
  <c r="I273" i="1"/>
  <c r="H273" i="1"/>
  <c r="E273" i="1"/>
  <c r="J272" i="1"/>
  <c r="I272" i="1"/>
  <c r="H272" i="1"/>
  <c r="E272" i="1"/>
  <c r="J271" i="1"/>
  <c r="I271" i="1"/>
  <c r="H271" i="1"/>
  <c r="E271" i="1"/>
  <c r="J270" i="1"/>
  <c r="I270" i="1"/>
  <c r="H270" i="1"/>
  <c r="E270" i="1"/>
  <c r="J269" i="1"/>
  <c r="I269" i="1"/>
  <c r="H269" i="1"/>
  <c r="E269" i="1"/>
  <c r="G268" i="1"/>
  <c r="F268" i="1"/>
  <c r="D268" i="1"/>
  <c r="C268" i="1"/>
  <c r="J267" i="1"/>
  <c r="I267" i="1"/>
  <c r="H267" i="1"/>
  <c r="E267" i="1"/>
  <c r="J266" i="1"/>
  <c r="I266" i="1"/>
  <c r="H266" i="1"/>
  <c r="E266" i="1"/>
  <c r="J265" i="1"/>
  <c r="I265" i="1"/>
  <c r="H265" i="1"/>
  <c r="E265" i="1"/>
  <c r="J264" i="1"/>
  <c r="I264" i="1"/>
  <c r="H264" i="1"/>
  <c r="E264" i="1"/>
  <c r="J263" i="1"/>
  <c r="I263" i="1"/>
  <c r="H263" i="1"/>
  <c r="E263" i="1"/>
  <c r="J262" i="1"/>
  <c r="I262" i="1"/>
  <c r="H262" i="1"/>
  <c r="E262" i="1"/>
  <c r="J261" i="1"/>
  <c r="I261" i="1"/>
  <c r="H261" i="1"/>
  <c r="E261" i="1"/>
  <c r="J260" i="1"/>
  <c r="I260" i="1"/>
  <c r="H260" i="1"/>
  <c r="E260" i="1"/>
  <c r="J259" i="1"/>
  <c r="I259" i="1"/>
  <c r="H259" i="1"/>
  <c r="E259" i="1"/>
  <c r="J258" i="1"/>
  <c r="I258" i="1"/>
  <c r="H258" i="1"/>
  <c r="E258" i="1"/>
  <c r="J257" i="1"/>
  <c r="I257" i="1"/>
  <c r="H257" i="1"/>
  <c r="E257" i="1"/>
  <c r="J256" i="1"/>
  <c r="I256" i="1"/>
  <c r="H256" i="1"/>
  <c r="E256" i="1"/>
  <c r="J255" i="1"/>
  <c r="I255" i="1"/>
  <c r="H255" i="1"/>
  <c r="E255" i="1"/>
  <c r="J254" i="1"/>
  <c r="I254" i="1"/>
  <c r="H254" i="1"/>
  <c r="E254" i="1"/>
  <c r="J253" i="1"/>
  <c r="I253" i="1"/>
  <c r="H253" i="1"/>
  <c r="E253" i="1"/>
  <c r="H252" i="1"/>
  <c r="E252" i="1"/>
  <c r="J252" i="1"/>
  <c r="I252" i="1"/>
  <c r="J251" i="1"/>
  <c r="I251" i="1"/>
  <c r="H251" i="1"/>
  <c r="E251" i="1"/>
  <c r="J250" i="1"/>
  <c r="I250" i="1"/>
  <c r="H250" i="1"/>
  <c r="E250" i="1"/>
  <c r="J249" i="1"/>
  <c r="I249" i="1"/>
  <c r="H249" i="1"/>
  <c r="E249" i="1"/>
  <c r="J248" i="1"/>
  <c r="I248" i="1"/>
  <c r="H248" i="1"/>
  <c r="E248" i="1"/>
  <c r="J247" i="1"/>
  <c r="I247" i="1"/>
  <c r="H247" i="1"/>
  <c r="E247" i="1"/>
  <c r="J246" i="1"/>
  <c r="I246" i="1"/>
  <c r="H246" i="1"/>
  <c r="E246" i="1"/>
  <c r="G245" i="1"/>
  <c r="F245" i="1"/>
  <c r="D245" i="1"/>
  <c r="C245" i="1"/>
  <c r="J244" i="1"/>
  <c r="I244" i="1"/>
  <c r="H244" i="1"/>
  <c r="E244" i="1"/>
  <c r="J243" i="1"/>
  <c r="I243" i="1"/>
  <c r="H243" i="1"/>
  <c r="E243" i="1"/>
  <c r="J242" i="1"/>
  <c r="I242" i="1"/>
  <c r="H242" i="1"/>
  <c r="E242" i="1"/>
  <c r="J241" i="1"/>
  <c r="I241" i="1"/>
  <c r="H241" i="1"/>
  <c r="E241" i="1"/>
  <c r="J240" i="1"/>
  <c r="I240" i="1"/>
  <c r="H240" i="1"/>
  <c r="E240" i="1"/>
  <c r="J239" i="1"/>
  <c r="I239" i="1"/>
  <c r="H239" i="1"/>
  <c r="E239" i="1"/>
  <c r="J238" i="1"/>
  <c r="I238" i="1"/>
  <c r="H238" i="1"/>
  <c r="E238" i="1"/>
  <c r="J237" i="1"/>
  <c r="I237" i="1"/>
  <c r="H237" i="1"/>
  <c r="E237" i="1"/>
  <c r="J236" i="1"/>
  <c r="I236" i="1"/>
  <c r="H236" i="1"/>
  <c r="E236" i="1"/>
  <c r="J234" i="1"/>
  <c r="I234" i="1"/>
  <c r="H234" i="1"/>
  <c r="E234" i="1"/>
  <c r="J233" i="1"/>
  <c r="I233" i="1"/>
  <c r="H233" i="1"/>
  <c r="E233" i="1"/>
  <c r="J232" i="1"/>
  <c r="I232" i="1"/>
  <c r="H232" i="1"/>
  <c r="E232" i="1"/>
  <c r="J231" i="1"/>
  <c r="I231" i="1"/>
  <c r="H231" i="1"/>
  <c r="E231" i="1"/>
  <c r="J230" i="1"/>
  <c r="I230" i="1"/>
  <c r="H230" i="1"/>
  <c r="K230" i="1" s="1"/>
  <c r="G229" i="1"/>
  <c r="F229" i="1"/>
  <c r="B12" i="3" s="1"/>
  <c r="D229" i="1"/>
  <c r="F12" i="3" s="1"/>
  <c r="C229" i="1"/>
  <c r="J228" i="1"/>
  <c r="I228" i="1"/>
  <c r="H228" i="1"/>
  <c r="E228" i="1"/>
  <c r="J227" i="1"/>
  <c r="I227" i="1"/>
  <c r="H227" i="1"/>
  <c r="E227" i="1"/>
  <c r="J226" i="1"/>
  <c r="I226" i="1"/>
  <c r="H226" i="1"/>
  <c r="E226" i="1"/>
  <c r="J225" i="1"/>
  <c r="I225" i="1"/>
  <c r="H225" i="1"/>
  <c r="E225" i="1"/>
  <c r="J224" i="1"/>
  <c r="I224" i="1"/>
  <c r="H224" i="1"/>
  <c r="E224" i="1"/>
  <c r="J223" i="1"/>
  <c r="I223" i="1"/>
  <c r="H223" i="1"/>
  <c r="E223" i="1"/>
  <c r="J222" i="1"/>
  <c r="I222" i="1"/>
  <c r="H222" i="1"/>
  <c r="E222" i="1"/>
  <c r="J221" i="1"/>
  <c r="I221" i="1"/>
  <c r="H221" i="1"/>
  <c r="E221" i="1"/>
  <c r="J220" i="1"/>
  <c r="I220" i="1"/>
  <c r="H220" i="1"/>
  <c r="E220" i="1"/>
  <c r="J219" i="1"/>
  <c r="I219" i="1"/>
  <c r="H219" i="1"/>
  <c r="E219" i="1"/>
  <c r="J218" i="1"/>
  <c r="I218" i="1"/>
  <c r="H218" i="1"/>
  <c r="E218" i="1"/>
  <c r="J217" i="1"/>
  <c r="I217" i="1"/>
  <c r="H217" i="1"/>
  <c r="E217" i="1"/>
  <c r="J216" i="1"/>
  <c r="I216" i="1"/>
  <c r="H216" i="1"/>
  <c r="E216" i="1"/>
  <c r="J215" i="1"/>
  <c r="I215" i="1"/>
  <c r="H215" i="1"/>
  <c r="E215" i="1"/>
  <c r="J214" i="1"/>
  <c r="I214" i="1"/>
  <c r="H214" i="1"/>
  <c r="E214" i="1"/>
  <c r="G213" i="1"/>
  <c r="F213" i="1"/>
  <c r="D213" i="1"/>
  <c r="C213" i="1"/>
  <c r="J212" i="1"/>
  <c r="I212" i="1"/>
  <c r="H212" i="1"/>
  <c r="E212" i="1"/>
  <c r="I211" i="1"/>
  <c r="H211" i="1"/>
  <c r="E211" i="1"/>
  <c r="J210" i="1"/>
  <c r="I210" i="1"/>
  <c r="H210" i="1"/>
  <c r="E210" i="1"/>
  <c r="J209" i="1"/>
  <c r="I209" i="1"/>
  <c r="H209" i="1"/>
  <c r="E209" i="1"/>
  <c r="J208" i="1"/>
  <c r="I208" i="1"/>
  <c r="H208" i="1"/>
  <c r="E208" i="1"/>
  <c r="J207" i="1"/>
  <c r="I207" i="1"/>
  <c r="H207" i="1"/>
  <c r="E207" i="1"/>
  <c r="J206" i="1"/>
  <c r="I206" i="1"/>
  <c r="H206" i="1"/>
  <c r="E206" i="1"/>
  <c r="J205" i="1"/>
  <c r="I205" i="1"/>
  <c r="H205" i="1"/>
  <c r="E205" i="1"/>
  <c r="I204" i="1"/>
  <c r="H204" i="1"/>
  <c r="D204" i="1"/>
  <c r="E204" i="1" s="1"/>
  <c r="J203" i="1"/>
  <c r="I203" i="1"/>
  <c r="H203" i="1"/>
  <c r="E203" i="1"/>
  <c r="J202" i="1"/>
  <c r="I202" i="1"/>
  <c r="H202" i="1"/>
  <c r="E202" i="1"/>
  <c r="J201" i="1"/>
  <c r="I201" i="1"/>
  <c r="H201" i="1"/>
  <c r="E201" i="1"/>
  <c r="J200" i="1"/>
  <c r="I200" i="1"/>
  <c r="H200" i="1"/>
  <c r="E200" i="1"/>
  <c r="J199" i="1"/>
  <c r="I199" i="1"/>
  <c r="H199" i="1"/>
  <c r="E199" i="1"/>
  <c r="J198" i="1"/>
  <c r="I198" i="1"/>
  <c r="H198" i="1"/>
  <c r="E198" i="1"/>
  <c r="J197" i="1"/>
  <c r="I197" i="1"/>
  <c r="H197" i="1"/>
  <c r="E197" i="1"/>
  <c r="J196" i="1"/>
  <c r="I196" i="1"/>
  <c r="H196" i="1"/>
  <c r="E196" i="1"/>
  <c r="J195" i="1"/>
  <c r="I195" i="1"/>
  <c r="H195" i="1"/>
  <c r="E195" i="1"/>
  <c r="J194" i="1"/>
  <c r="I194" i="1"/>
  <c r="H194" i="1"/>
  <c r="E194" i="1"/>
  <c r="J193" i="1"/>
  <c r="I193" i="1"/>
  <c r="H193" i="1"/>
  <c r="E193" i="1"/>
  <c r="J192" i="1"/>
  <c r="I192" i="1"/>
  <c r="H192" i="1"/>
  <c r="E192" i="1"/>
  <c r="G191" i="1"/>
  <c r="F191" i="1"/>
  <c r="B11" i="3" s="1"/>
  <c r="D191" i="1"/>
  <c r="F11" i="3" s="1"/>
  <c r="C191" i="1"/>
  <c r="J190" i="1"/>
  <c r="I190" i="1"/>
  <c r="H190" i="1"/>
  <c r="E190" i="1"/>
  <c r="J189" i="1"/>
  <c r="I189" i="1"/>
  <c r="H189" i="1"/>
  <c r="E189" i="1"/>
  <c r="J188" i="1"/>
  <c r="I188" i="1"/>
  <c r="H188" i="1"/>
  <c r="E188" i="1"/>
  <c r="J187" i="1"/>
  <c r="I187" i="1"/>
  <c r="H187" i="1"/>
  <c r="E187" i="1"/>
  <c r="J186" i="1"/>
  <c r="I186" i="1"/>
  <c r="H186" i="1"/>
  <c r="E186" i="1"/>
  <c r="J185" i="1"/>
  <c r="I185" i="1"/>
  <c r="H185" i="1"/>
  <c r="E185" i="1"/>
  <c r="I184" i="1"/>
  <c r="H184" i="1"/>
  <c r="D184" i="1"/>
  <c r="J184" i="1" s="1"/>
  <c r="J183" i="1"/>
  <c r="I183" i="1"/>
  <c r="H183" i="1"/>
  <c r="E183" i="1"/>
  <c r="J182" i="1"/>
  <c r="I182" i="1"/>
  <c r="H182" i="1"/>
  <c r="E182" i="1"/>
  <c r="J181" i="1"/>
  <c r="I181" i="1"/>
  <c r="H181" i="1"/>
  <c r="E181" i="1"/>
  <c r="J180" i="1"/>
  <c r="I180" i="1"/>
  <c r="H180" i="1"/>
  <c r="E180" i="1"/>
  <c r="J179" i="1"/>
  <c r="I179" i="1"/>
  <c r="H179" i="1"/>
  <c r="E179" i="1"/>
  <c r="J178" i="1"/>
  <c r="I178" i="1"/>
  <c r="H178" i="1"/>
  <c r="E178" i="1"/>
  <c r="J177" i="1"/>
  <c r="I177" i="1"/>
  <c r="H177" i="1"/>
  <c r="E177" i="1"/>
  <c r="G176" i="1"/>
  <c r="F176" i="1"/>
  <c r="C176" i="1"/>
  <c r="J175" i="1"/>
  <c r="I175" i="1"/>
  <c r="H175" i="1"/>
  <c r="E175" i="1"/>
  <c r="J174" i="1"/>
  <c r="I174" i="1"/>
  <c r="H174" i="1"/>
  <c r="E174" i="1"/>
  <c r="J173" i="1"/>
  <c r="I173" i="1"/>
  <c r="H173" i="1"/>
  <c r="J172" i="1"/>
  <c r="I172" i="1"/>
  <c r="H172" i="1"/>
  <c r="E172" i="1"/>
  <c r="J171" i="1"/>
  <c r="I171" i="1"/>
  <c r="H171" i="1"/>
  <c r="E171" i="1"/>
  <c r="J170" i="1"/>
  <c r="I170" i="1"/>
  <c r="H170" i="1"/>
  <c r="E170" i="1"/>
  <c r="J169" i="1"/>
  <c r="I169" i="1"/>
  <c r="H169" i="1"/>
  <c r="E169" i="1"/>
  <c r="J168" i="1"/>
  <c r="I168" i="1"/>
  <c r="H168" i="1"/>
  <c r="E168" i="1"/>
  <c r="J167" i="1"/>
  <c r="I167" i="1"/>
  <c r="H167" i="1"/>
  <c r="E167" i="1"/>
  <c r="J166" i="1"/>
  <c r="I166" i="1"/>
  <c r="H166" i="1"/>
  <c r="E166" i="1"/>
  <c r="J165" i="1"/>
  <c r="I165" i="1"/>
  <c r="H165" i="1"/>
  <c r="E165" i="1"/>
  <c r="J164" i="1"/>
  <c r="I164" i="1"/>
  <c r="H164" i="1"/>
  <c r="E164" i="1"/>
  <c r="J163" i="1"/>
  <c r="I163" i="1"/>
  <c r="H163" i="1"/>
  <c r="E163" i="1"/>
  <c r="J162" i="1"/>
  <c r="I162" i="1"/>
  <c r="H162" i="1"/>
  <c r="E162" i="1"/>
  <c r="J161" i="1"/>
  <c r="I161" i="1"/>
  <c r="H161" i="1"/>
  <c r="E161" i="1"/>
  <c r="J160" i="1"/>
  <c r="I160" i="1"/>
  <c r="H160" i="1"/>
  <c r="E160" i="1"/>
  <c r="G159" i="1"/>
  <c r="C13" i="3" s="1"/>
  <c r="F159" i="1"/>
  <c r="B13" i="3" s="1"/>
  <c r="C159" i="1"/>
  <c r="E13" i="3" s="1"/>
  <c r="J158" i="1"/>
  <c r="I158" i="1"/>
  <c r="H158" i="1"/>
  <c r="E158" i="1"/>
  <c r="J157" i="1"/>
  <c r="I157" i="1"/>
  <c r="H157" i="1"/>
  <c r="E157" i="1"/>
  <c r="J156" i="1"/>
  <c r="I156" i="1"/>
  <c r="H156" i="1"/>
  <c r="E156" i="1"/>
  <c r="J155" i="1"/>
  <c r="I155" i="1"/>
  <c r="H155" i="1"/>
  <c r="E155" i="1"/>
  <c r="J154" i="1"/>
  <c r="I154" i="1"/>
  <c r="H154" i="1"/>
  <c r="E154" i="1"/>
  <c r="J153" i="1"/>
  <c r="I153" i="1"/>
  <c r="H153" i="1"/>
  <c r="E153" i="1"/>
  <c r="J152" i="1"/>
  <c r="I152" i="1"/>
  <c r="H152" i="1"/>
  <c r="E152" i="1"/>
  <c r="J151" i="1"/>
  <c r="I151" i="1"/>
  <c r="H151" i="1"/>
  <c r="E151" i="1"/>
  <c r="J150" i="1"/>
  <c r="I150" i="1"/>
  <c r="H150" i="1"/>
  <c r="E150" i="1"/>
  <c r="J149" i="1"/>
  <c r="I149" i="1"/>
  <c r="H149" i="1"/>
  <c r="E149" i="1"/>
  <c r="J148" i="1"/>
  <c r="I148" i="1"/>
  <c r="H148" i="1"/>
  <c r="E148" i="1"/>
  <c r="J147" i="1"/>
  <c r="I147" i="1"/>
  <c r="H147" i="1"/>
  <c r="E147" i="1"/>
  <c r="J146" i="1"/>
  <c r="I146" i="1"/>
  <c r="H146" i="1"/>
  <c r="E146" i="1"/>
  <c r="J145" i="1"/>
  <c r="I145" i="1"/>
  <c r="H145" i="1"/>
  <c r="E145" i="1"/>
  <c r="H144" i="1"/>
  <c r="E144" i="1"/>
  <c r="D144" i="1"/>
  <c r="J144" i="1" s="1"/>
  <c r="I144" i="1"/>
  <c r="J143" i="1"/>
  <c r="I143" i="1"/>
  <c r="H143" i="1"/>
  <c r="E143" i="1"/>
  <c r="G142" i="1"/>
  <c r="F142" i="1"/>
  <c r="D142" i="1"/>
  <c r="C142" i="1"/>
  <c r="J141" i="1"/>
  <c r="I141" i="1"/>
  <c r="H141" i="1"/>
  <c r="E141" i="1"/>
  <c r="J140" i="1"/>
  <c r="I140" i="1"/>
  <c r="H140" i="1"/>
  <c r="E140" i="1"/>
  <c r="J139" i="1"/>
  <c r="I139" i="1"/>
  <c r="H139" i="1"/>
  <c r="E139" i="1"/>
  <c r="J138" i="1"/>
  <c r="I138" i="1"/>
  <c r="H138" i="1"/>
  <c r="E138" i="1"/>
  <c r="E137" i="1"/>
  <c r="J136" i="1"/>
  <c r="I136" i="1"/>
  <c r="H136" i="1"/>
  <c r="E136" i="1"/>
  <c r="J135" i="1"/>
  <c r="I135" i="1"/>
  <c r="H135" i="1"/>
  <c r="E135" i="1"/>
  <c r="J134" i="1"/>
  <c r="I134" i="1"/>
  <c r="H134" i="1"/>
  <c r="E134" i="1"/>
  <c r="J133" i="1"/>
  <c r="I133" i="1"/>
  <c r="H133" i="1"/>
  <c r="E133" i="1"/>
  <c r="J132" i="1"/>
  <c r="I132" i="1"/>
  <c r="H132" i="1"/>
  <c r="E132" i="1"/>
  <c r="J131" i="1"/>
  <c r="I131" i="1"/>
  <c r="H131" i="1"/>
  <c r="E131" i="1"/>
  <c r="J130" i="1"/>
  <c r="I130" i="1"/>
  <c r="H130" i="1"/>
  <c r="E130" i="1"/>
  <c r="J129" i="1"/>
  <c r="I129" i="1"/>
  <c r="H129" i="1"/>
  <c r="E129" i="1"/>
  <c r="J128" i="1"/>
  <c r="I128" i="1"/>
  <c r="H128" i="1"/>
  <c r="E128" i="1"/>
  <c r="J127" i="1"/>
  <c r="I127" i="1"/>
  <c r="H127" i="1"/>
  <c r="E127" i="1"/>
  <c r="G126" i="1"/>
  <c r="F126" i="1"/>
  <c r="D126" i="1"/>
  <c r="F9" i="3" s="1"/>
  <c r="C126" i="1"/>
  <c r="J125" i="1"/>
  <c r="I125" i="1"/>
  <c r="H125" i="1"/>
  <c r="E125" i="1"/>
  <c r="J124" i="1"/>
  <c r="I124" i="1"/>
  <c r="H124" i="1"/>
  <c r="E124" i="1"/>
  <c r="J123" i="1"/>
  <c r="I123" i="1"/>
  <c r="H123" i="1"/>
  <c r="E123" i="1"/>
  <c r="J122" i="1"/>
  <c r="I122" i="1"/>
  <c r="H122" i="1"/>
  <c r="E122" i="1"/>
  <c r="J121" i="1"/>
  <c r="I121" i="1"/>
  <c r="H121" i="1"/>
  <c r="E121" i="1"/>
  <c r="J120" i="1"/>
  <c r="I120" i="1"/>
  <c r="H120" i="1"/>
  <c r="E120" i="1"/>
  <c r="J119" i="1"/>
  <c r="H119" i="1"/>
  <c r="C119" i="1"/>
  <c r="I119" i="1" s="1"/>
  <c r="J118" i="1"/>
  <c r="I118" i="1"/>
  <c r="H118" i="1"/>
  <c r="E118" i="1"/>
  <c r="J117" i="1"/>
  <c r="I117" i="1"/>
  <c r="H117" i="1"/>
  <c r="E117" i="1"/>
  <c r="J116" i="1"/>
  <c r="I116" i="1"/>
  <c r="H116" i="1"/>
  <c r="E116" i="1"/>
  <c r="J115" i="1"/>
  <c r="I115" i="1"/>
  <c r="H115" i="1"/>
  <c r="E115" i="1"/>
  <c r="J114" i="1"/>
  <c r="I114" i="1"/>
  <c r="H114" i="1"/>
  <c r="E114" i="1"/>
  <c r="J113" i="1"/>
  <c r="I113" i="1"/>
  <c r="H113" i="1"/>
  <c r="E113" i="1"/>
  <c r="J112" i="1"/>
  <c r="I112" i="1"/>
  <c r="H112" i="1"/>
  <c r="E112" i="1"/>
  <c r="J111" i="1"/>
  <c r="I111" i="1"/>
  <c r="H111" i="1"/>
  <c r="E111" i="1"/>
  <c r="J110" i="1"/>
  <c r="I110" i="1"/>
  <c r="H110" i="1"/>
  <c r="E110" i="1"/>
  <c r="J109" i="1"/>
  <c r="I109" i="1"/>
  <c r="H109" i="1"/>
  <c r="E109" i="1"/>
  <c r="J108" i="1"/>
  <c r="I108" i="1"/>
  <c r="H108" i="1"/>
  <c r="E108" i="1"/>
  <c r="J107" i="1"/>
  <c r="I107" i="1"/>
  <c r="H107" i="1"/>
  <c r="E107" i="1"/>
  <c r="J106" i="1"/>
  <c r="I106" i="1"/>
  <c r="H106" i="1"/>
  <c r="E106" i="1"/>
  <c r="J105" i="1"/>
  <c r="I105" i="1"/>
  <c r="H105" i="1"/>
  <c r="E105" i="1"/>
  <c r="J104" i="1"/>
  <c r="I104" i="1"/>
  <c r="H104" i="1"/>
  <c r="E104" i="1"/>
  <c r="J103" i="1"/>
  <c r="I103" i="1"/>
  <c r="H103" i="1"/>
  <c r="E103" i="1"/>
  <c r="J102" i="1"/>
  <c r="I102" i="1"/>
  <c r="H102" i="1"/>
  <c r="E102" i="1"/>
  <c r="J101" i="1"/>
  <c r="I101" i="1"/>
  <c r="H101" i="1"/>
  <c r="E101" i="1"/>
  <c r="J100" i="1"/>
  <c r="I100" i="1"/>
  <c r="H100" i="1"/>
  <c r="E100" i="1"/>
  <c r="E99" i="1"/>
  <c r="J98" i="1"/>
  <c r="I98" i="1"/>
  <c r="H98" i="1"/>
  <c r="E98" i="1"/>
  <c r="J97" i="1"/>
  <c r="I97" i="1"/>
  <c r="H97" i="1"/>
  <c r="E97" i="1"/>
  <c r="G96" i="1"/>
  <c r="C8" i="3" s="1"/>
  <c r="F96" i="1"/>
  <c r="B8" i="3" s="1"/>
  <c r="D96" i="1"/>
  <c r="F8" i="3" s="1"/>
  <c r="J95" i="1"/>
  <c r="I95" i="1"/>
  <c r="H95" i="1"/>
  <c r="E95" i="1"/>
  <c r="J94" i="1"/>
  <c r="I94" i="1"/>
  <c r="H94" i="1"/>
  <c r="E94" i="1"/>
  <c r="J93" i="1"/>
  <c r="I93" i="1"/>
  <c r="H93" i="1"/>
  <c r="E93" i="1"/>
  <c r="J92" i="1"/>
  <c r="I92" i="1"/>
  <c r="H92" i="1"/>
  <c r="E92" i="1"/>
  <c r="J91" i="1"/>
  <c r="I91" i="1"/>
  <c r="H91" i="1"/>
  <c r="E91" i="1"/>
  <c r="J90" i="1"/>
  <c r="I90" i="1"/>
  <c r="H90" i="1"/>
  <c r="E90" i="1"/>
  <c r="J89" i="1"/>
  <c r="I89" i="1"/>
  <c r="H89" i="1"/>
  <c r="E89" i="1"/>
  <c r="J88" i="1"/>
  <c r="I88" i="1"/>
  <c r="H88" i="1"/>
  <c r="E88" i="1"/>
  <c r="E87" i="1"/>
  <c r="K87" i="1" s="1"/>
  <c r="I86" i="1"/>
  <c r="H86" i="1"/>
  <c r="D86" i="1"/>
  <c r="D74" i="1" s="1"/>
  <c r="J85" i="1"/>
  <c r="H85" i="1"/>
  <c r="C85" i="1"/>
  <c r="E85" i="1" s="1"/>
  <c r="J84" i="1"/>
  <c r="H84" i="1"/>
  <c r="I84" i="1"/>
  <c r="J83" i="1"/>
  <c r="I83" i="1"/>
  <c r="H83" i="1"/>
  <c r="E83" i="1"/>
  <c r="I82" i="1"/>
  <c r="H82" i="1"/>
  <c r="E82" i="1"/>
  <c r="J82" i="1"/>
  <c r="I81" i="1"/>
  <c r="H81" i="1"/>
  <c r="E81" i="1"/>
  <c r="J81" i="1"/>
  <c r="H80" i="1"/>
  <c r="J80" i="1"/>
  <c r="C80" i="1"/>
  <c r="E80" i="1" s="1"/>
  <c r="J79" i="1"/>
  <c r="H79" i="1"/>
  <c r="E79" i="1"/>
  <c r="J78" i="1"/>
  <c r="I78" i="1"/>
  <c r="H78" i="1"/>
  <c r="E78" i="1"/>
  <c r="J77" i="1"/>
  <c r="I77" i="1"/>
  <c r="H77" i="1"/>
  <c r="E77" i="1"/>
  <c r="J76" i="1"/>
  <c r="I76" i="1"/>
  <c r="H76" i="1"/>
  <c r="E76" i="1"/>
  <c r="J75" i="1"/>
  <c r="I75" i="1"/>
  <c r="H75" i="1"/>
  <c r="E75" i="1"/>
  <c r="G74" i="1"/>
  <c r="C4" i="3" s="1"/>
  <c r="F74" i="1"/>
  <c r="B4" i="3" s="1"/>
  <c r="J73" i="1"/>
  <c r="I73" i="1"/>
  <c r="H73" i="1"/>
  <c r="E73" i="1"/>
  <c r="J72" i="1"/>
  <c r="I72" i="1"/>
  <c r="H72" i="1"/>
  <c r="E72" i="1"/>
  <c r="J71" i="1"/>
  <c r="I71" i="1"/>
  <c r="H71" i="1"/>
  <c r="E71" i="1"/>
  <c r="J70" i="1"/>
  <c r="I70" i="1"/>
  <c r="H70" i="1"/>
  <c r="E70" i="1"/>
  <c r="J69" i="1"/>
  <c r="H69" i="1"/>
  <c r="E69" i="1"/>
  <c r="C69" i="1"/>
  <c r="I69" i="1" s="1"/>
  <c r="J68" i="1"/>
  <c r="I68" i="1"/>
  <c r="F68" i="1"/>
  <c r="H68" i="1" s="1"/>
  <c r="E68" i="1"/>
  <c r="J67" i="1"/>
  <c r="F67" i="1"/>
  <c r="I67" i="1" s="1"/>
  <c r="E67" i="1"/>
  <c r="J66" i="1"/>
  <c r="I66" i="1"/>
  <c r="H66" i="1"/>
  <c r="E66" i="1"/>
  <c r="J65" i="1"/>
  <c r="I65" i="1"/>
  <c r="H65" i="1"/>
  <c r="E65" i="1"/>
  <c r="J64" i="1"/>
  <c r="I64" i="1"/>
  <c r="H64" i="1"/>
  <c r="E64" i="1"/>
  <c r="J63" i="1"/>
  <c r="I63" i="1"/>
  <c r="H63" i="1"/>
  <c r="E63" i="1"/>
  <c r="J62" i="1"/>
  <c r="I62" i="1"/>
  <c r="H62" i="1"/>
  <c r="E62" i="1"/>
  <c r="J61" i="1"/>
  <c r="I61" i="1"/>
  <c r="H61" i="1"/>
  <c r="E61" i="1"/>
  <c r="H60" i="1"/>
  <c r="E60" i="1"/>
  <c r="J60" i="1"/>
  <c r="C60" i="1"/>
  <c r="I60" i="1" s="1"/>
  <c r="J59" i="1"/>
  <c r="I59" i="1"/>
  <c r="H59" i="1"/>
  <c r="E59" i="1"/>
  <c r="J58" i="1"/>
  <c r="I58" i="1"/>
  <c r="H58" i="1"/>
  <c r="E58" i="1"/>
  <c r="J57" i="1"/>
  <c r="I57" i="1"/>
  <c r="H57" i="1"/>
  <c r="E57" i="1"/>
  <c r="G56" i="1"/>
  <c r="D56" i="1"/>
  <c r="C56" i="1"/>
  <c r="J55" i="1"/>
  <c r="I55" i="1"/>
  <c r="H55" i="1"/>
  <c r="E55" i="1"/>
  <c r="I54" i="1"/>
  <c r="H54" i="1"/>
  <c r="E54" i="1"/>
  <c r="J54" i="1"/>
  <c r="J53" i="1"/>
  <c r="I53" i="1"/>
  <c r="H53" i="1"/>
  <c r="E53" i="1"/>
  <c r="J52" i="1"/>
  <c r="I52" i="1"/>
  <c r="H52" i="1"/>
  <c r="E52" i="1"/>
  <c r="J51" i="1"/>
  <c r="I51" i="1"/>
  <c r="H51" i="1"/>
  <c r="E51" i="1"/>
  <c r="J50" i="1"/>
  <c r="I50" i="1"/>
  <c r="H50" i="1"/>
  <c r="E50" i="1"/>
  <c r="J49" i="1"/>
  <c r="I49" i="1"/>
  <c r="H49" i="1"/>
  <c r="E49" i="1"/>
  <c r="J48" i="1"/>
  <c r="I48" i="1"/>
  <c r="H48" i="1"/>
  <c r="E48" i="1"/>
  <c r="J47" i="1"/>
  <c r="I47" i="1"/>
  <c r="H47" i="1"/>
  <c r="E47" i="1"/>
  <c r="J46" i="1"/>
  <c r="I46" i="1"/>
  <c r="H46" i="1"/>
  <c r="E46" i="1"/>
  <c r="J45" i="1"/>
  <c r="I45" i="1"/>
  <c r="H45" i="1"/>
  <c r="E45" i="1"/>
  <c r="J44" i="1"/>
  <c r="I44" i="1"/>
  <c r="H44" i="1"/>
  <c r="E44" i="1"/>
  <c r="G43" i="1"/>
  <c r="F43" i="1"/>
  <c r="D43" i="1"/>
  <c r="C43" i="1"/>
  <c r="J42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I32" i="1"/>
  <c r="H32" i="1"/>
  <c r="D5" i="1"/>
  <c r="I31" i="1"/>
  <c r="H31" i="1"/>
  <c r="E31" i="1"/>
  <c r="J31" i="1"/>
  <c r="J30" i="1"/>
  <c r="I30" i="1"/>
  <c r="H30" i="1"/>
  <c r="E30" i="1"/>
  <c r="J29" i="1"/>
  <c r="H29" i="1"/>
  <c r="E29" i="1"/>
  <c r="I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H24" i="1"/>
  <c r="J24" i="1"/>
  <c r="C24" i="1"/>
  <c r="I24" i="1" s="1"/>
  <c r="J23" i="1"/>
  <c r="I23" i="1"/>
  <c r="H23" i="1"/>
  <c r="E23" i="1"/>
  <c r="J22" i="1"/>
  <c r="I22" i="1"/>
  <c r="H22" i="1"/>
  <c r="E22" i="1"/>
  <c r="J21" i="1"/>
  <c r="I21" i="1"/>
  <c r="H21" i="1"/>
  <c r="E21" i="1"/>
  <c r="J20" i="1"/>
  <c r="I20" i="1"/>
  <c r="H20" i="1"/>
  <c r="E20" i="1"/>
  <c r="J19" i="1"/>
  <c r="I19" i="1"/>
  <c r="H19" i="1"/>
  <c r="E19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J9" i="1"/>
  <c r="I9" i="1"/>
  <c r="H9" i="1"/>
  <c r="E9" i="1"/>
  <c r="J8" i="1"/>
  <c r="I8" i="1"/>
  <c r="H8" i="1"/>
  <c r="E8" i="1"/>
  <c r="J7" i="1"/>
  <c r="I7" i="1"/>
  <c r="H7" i="1"/>
  <c r="E7" i="1"/>
  <c r="J6" i="1"/>
  <c r="I6" i="1"/>
  <c r="H6" i="1"/>
  <c r="E6" i="1"/>
  <c r="G5" i="1"/>
  <c r="F5" i="1"/>
  <c r="C5" i="1"/>
  <c r="K312" i="1" l="1"/>
  <c r="K313" i="1"/>
  <c r="K316" i="1"/>
  <c r="K317" i="1"/>
  <c r="I268" i="1"/>
  <c r="H13" i="3"/>
  <c r="K187" i="1"/>
  <c r="K270" i="1"/>
  <c r="K271" i="1"/>
  <c r="K272" i="1"/>
  <c r="K274" i="1"/>
  <c r="K275" i="1"/>
  <c r="K276" i="1"/>
  <c r="K278" i="1"/>
  <c r="K280" i="1"/>
  <c r="K284" i="1"/>
  <c r="K285" i="1"/>
  <c r="K286" i="1"/>
  <c r="K288" i="1"/>
  <c r="K289" i="1"/>
  <c r="K290" i="1"/>
  <c r="K292" i="1"/>
  <c r="K295" i="1"/>
  <c r="K175" i="1"/>
  <c r="K16" i="1"/>
  <c r="I8" i="3"/>
  <c r="K160" i="1"/>
  <c r="K162" i="1"/>
  <c r="K163" i="1"/>
  <c r="K164" i="1"/>
  <c r="K167" i="1"/>
  <c r="K168" i="1"/>
  <c r="K171" i="1"/>
  <c r="K172" i="1"/>
  <c r="K188" i="1"/>
  <c r="I279" i="1"/>
  <c r="I176" i="1"/>
  <c r="H126" i="1"/>
  <c r="E268" i="1"/>
  <c r="H268" i="1"/>
  <c r="B10" i="3"/>
  <c r="K97" i="1"/>
  <c r="K98" i="1"/>
  <c r="K120" i="1"/>
  <c r="K121" i="1"/>
  <c r="K123" i="1"/>
  <c r="K124" i="1"/>
  <c r="K125" i="1"/>
  <c r="E7" i="3"/>
  <c r="I245" i="1"/>
  <c r="Y25" i="2"/>
  <c r="K141" i="1"/>
  <c r="K310" i="1"/>
  <c r="K311" i="1"/>
  <c r="K314" i="1"/>
  <c r="K315" i="1"/>
  <c r="K318" i="1"/>
  <c r="K319" i="1"/>
  <c r="K234" i="1"/>
  <c r="K239" i="1"/>
  <c r="K243" i="1"/>
  <c r="K140" i="1"/>
  <c r="K127" i="1"/>
  <c r="K128" i="1"/>
  <c r="K131" i="1"/>
  <c r="K135" i="1"/>
  <c r="K269" i="1"/>
  <c r="K273" i="1"/>
  <c r="K277" i="1"/>
  <c r="K231" i="1"/>
  <c r="K232" i="1"/>
  <c r="K233" i="1"/>
  <c r="K236" i="1"/>
  <c r="K237" i="1"/>
  <c r="K238" i="1"/>
  <c r="K240" i="1"/>
  <c r="K241" i="1"/>
  <c r="K242" i="1"/>
  <c r="K244" i="1"/>
  <c r="K206" i="1"/>
  <c r="K207" i="1"/>
  <c r="K210" i="1"/>
  <c r="H159" i="1"/>
  <c r="K174" i="1"/>
  <c r="I159" i="1"/>
  <c r="K161" i="1"/>
  <c r="K165" i="1"/>
  <c r="K166" i="1"/>
  <c r="K169" i="1"/>
  <c r="K170" i="1"/>
  <c r="K129" i="1"/>
  <c r="K130" i="1"/>
  <c r="K132" i="1"/>
  <c r="K133" i="1"/>
  <c r="K134" i="1"/>
  <c r="K136" i="1"/>
  <c r="K139" i="1"/>
  <c r="K138" i="1"/>
  <c r="K100" i="1"/>
  <c r="K101" i="1"/>
  <c r="K102" i="1"/>
  <c r="K104" i="1"/>
  <c r="K105" i="1"/>
  <c r="K108" i="1"/>
  <c r="K109" i="1"/>
  <c r="K110" i="1"/>
  <c r="K113" i="1"/>
  <c r="K114" i="1"/>
  <c r="K116" i="1"/>
  <c r="K117" i="1"/>
  <c r="K118" i="1"/>
  <c r="K112" i="1"/>
  <c r="K106" i="1"/>
  <c r="K122" i="1"/>
  <c r="J96" i="1"/>
  <c r="K103" i="1"/>
  <c r="K107" i="1"/>
  <c r="K111" i="1"/>
  <c r="K115" i="1"/>
  <c r="K54" i="1"/>
  <c r="K8" i="1"/>
  <c r="K12" i="1"/>
  <c r="K18" i="1"/>
  <c r="K7" i="1"/>
  <c r="K11" i="1"/>
  <c r="K15" i="1"/>
  <c r="K26" i="1"/>
  <c r="K27" i="1"/>
  <c r="K30" i="1"/>
  <c r="K293" i="1"/>
  <c r="B7" i="3"/>
  <c r="F7" i="3"/>
  <c r="K246" i="1"/>
  <c r="K248" i="1"/>
  <c r="K249" i="1"/>
  <c r="K250" i="1"/>
  <c r="K254" i="1"/>
  <c r="K255" i="1"/>
  <c r="K256" i="1"/>
  <c r="K258" i="1"/>
  <c r="K259" i="1"/>
  <c r="K260" i="1"/>
  <c r="K262" i="1"/>
  <c r="K263" i="1"/>
  <c r="K264" i="1"/>
  <c r="K266" i="1"/>
  <c r="K267" i="1"/>
  <c r="E245" i="1"/>
  <c r="K252" i="1"/>
  <c r="K44" i="1"/>
  <c r="K46" i="1"/>
  <c r="K52" i="1"/>
  <c r="K45" i="1"/>
  <c r="K48" i="1"/>
  <c r="K50" i="1"/>
  <c r="K55" i="1"/>
  <c r="K35" i="1"/>
  <c r="K36" i="1"/>
  <c r="K39" i="1"/>
  <c r="K40" i="1"/>
  <c r="K80" i="1"/>
  <c r="K90" i="1"/>
  <c r="K92" i="1"/>
  <c r="K88" i="1"/>
  <c r="K77" i="1"/>
  <c r="K75" i="1"/>
  <c r="K83" i="1"/>
  <c r="K95" i="1"/>
  <c r="K180" i="1"/>
  <c r="K193" i="1"/>
  <c r="K197" i="1"/>
  <c r="K198" i="1"/>
  <c r="K201" i="1"/>
  <c r="K202" i="1"/>
  <c r="C6" i="3"/>
  <c r="K146" i="1"/>
  <c r="K147" i="1"/>
  <c r="K148" i="1"/>
  <c r="K150" i="1"/>
  <c r="K151" i="1"/>
  <c r="K152" i="1"/>
  <c r="K154" i="1"/>
  <c r="K155" i="1"/>
  <c r="K158" i="1"/>
  <c r="K60" i="1"/>
  <c r="K327" i="1"/>
  <c r="K331" i="1"/>
  <c r="K333" i="1"/>
  <c r="K334" i="1"/>
  <c r="K324" i="1"/>
  <c r="K339" i="1"/>
  <c r="J343" i="1"/>
  <c r="E343" i="1"/>
  <c r="K343" i="1" s="1"/>
  <c r="K347" i="1"/>
  <c r="K351" i="1"/>
  <c r="K344" i="1"/>
  <c r="K345" i="1"/>
  <c r="K346" i="1"/>
  <c r="K348" i="1"/>
  <c r="K349" i="1"/>
  <c r="K350" i="1"/>
  <c r="K352" i="1"/>
  <c r="K214" i="1"/>
  <c r="K217" i="1"/>
  <c r="K218" i="1"/>
  <c r="K221" i="1"/>
  <c r="K222" i="1"/>
  <c r="K225" i="1"/>
  <c r="K226" i="1"/>
  <c r="K215" i="1"/>
  <c r="K219" i="1"/>
  <c r="K223" i="1"/>
  <c r="K228" i="1"/>
  <c r="K216" i="1"/>
  <c r="K220" i="1"/>
  <c r="K224" i="1"/>
  <c r="K227" i="1"/>
  <c r="K195" i="1"/>
  <c r="K196" i="1"/>
  <c r="K199" i="1"/>
  <c r="K200" i="1"/>
  <c r="K212" i="1"/>
  <c r="K192" i="1"/>
  <c r="K203" i="1"/>
  <c r="K205" i="1"/>
  <c r="K208" i="1"/>
  <c r="K209" i="1"/>
  <c r="K194" i="1"/>
  <c r="K204" i="1"/>
  <c r="J245" i="1"/>
  <c r="C7" i="3"/>
  <c r="H245" i="1"/>
  <c r="K245" i="1" s="1"/>
  <c r="K247" i="1"/>
  <c r="K251" i="1"/>
  <c r="K253" i="1"/>
  <c r="K257" i="1"/>
  <c r="K261" i="1"/>
  <c r="K265" i="1"/>
  <c r="H279" i="1"/>
  <c r="E279" i="1"/>
  <c r="K296" i="1"/>
  <c r="K297" i="1"/>
  <c r="K299" i="1"/>
  <c r="K300" i="1"/>
  <c r="K301" i="1"/>
  <c r="K303" i="1"/>
  <c r="K304" i="1"/>
  <c r="K305" i="1"/>
  <c r="K307" i="1"/>
  <c r="K308" i="1"/>
  <c r="K282" i="1"/>
  <c r="K281" i="1"/>
  <c r="K283" i="1"/>
  <c r="K287" i="1"/>
  <c r="K291" i="1"/>
  <c r="K294" i="1"/>
  <c r="K298" i="1"/>
  <c r="K302" i="1"/>
  <c r="K306" i="1"/>
  <c r="J279" i="1"/>
  <c r="K47" i="1"/>
  <c r="K49" i="1"/>
  <c r="K51" i="1"/>
  <c r="K53" i="1"/>
  <c r="K58" i="1"/>
  <c r="K64" i="1"/>
  <c r="K69" i="1"/>
  <c r="K68" i="1"/>
  <c r="K70" i="1"/>
  <c r="K72" i="1"/>
  <c r="E56" i="1"/>
  <c r="I142" i="1"/>
  <c r="H142" i="1"/>
  <c r="K144" i="1"/>
  <c r="K143" i="1"/>
  <c r="K145" i="1"/>
  <c r="K149" i="1"/>
  <c r="K153" i="1"/>
  <c r="K157" i="1"/>
  <c r="K156" i="1"/>
  <c r="K325" i="1"/>
  <c r="K322" i="1"/>
  <c r="K323" i="1"/>
  <c r="K328" i="1"/>
  <c r="K329" i="1"/>
  <c r="K330" i="1"/>
  <c r="K332" i="1"/>
  <c r="K337" i="1"/>
  <c r="K338" i="1"/>
  <c r="K340" i="1"/>
  <c r="K341" i="1"/>
  <c r="K342" i="1"/>
  <c r="K335" i="1"/>
  <c r="K336" i="1"/>
  <c r="K57" i="1"/>
  <c r="K59" i="1"/>
  <c r="K61" i="1"/>
  <c r="K62" i="1"/>
  <c r="K63" i="1"/>
  <c r="K65" i="1"/>
  <c r="K66" i="1"/>
  <c r="K71" i="1"/>
  <c r="K73" i="1"/>
  <c r="K181" i="1"/>
  <c r="K177" i="1"/>
  <c r="K178" i="1"/>
  <c r="K179" i="1"/>
  <c r="K182" i="1"/>
  <c r="K183" i="1"/>
  <c r="K185" i="1"/>
  <c r="K186" i="1"/>
  <c r="K189" i="1"/>
  <c r="K190" i="1"/>
  <c r="K81" i="1"/>
  <c r="K82" i="1"/>
  <c r="K76" i="1"/>
  <c r="K78" i="1"/>
  <c r="K89" i="1"/>
  <c r="K91" i="1"/>
  <c r="K93" i="1"/>
  <c r="K94" i="1"/>
  <c r="K19" i="1"/>
  <c r="K22" i="1"/>
  <c r="K31" i="1"/>
  <c r="K33" i="1"/>
  <c r="K34" i="1"/>
  <c r="K37" i="1"/>
  <c r="K38" i="1"/>
  <c r="K41" i="1"/>
  <c r="K42" i="1"/>
  <c r="K20" i="1"/>
  <c r="K21" i="1"/>
  <c r="K25" i="1"/>
  <c r="K28" i="1"/>
  <c r="K29" i="1"/>
  <c r="K6" i="1"/>
  <c r="K9" i="1"/>
  <c r="K10" i="1"/>
  <c r="K13" i="1"/>
  <c r="K14" i="1"/>
  <c r="K17" i="1"/>
  <c r="K23" i="1"/>
  <c r="F3" i="3"/>
  <c r="F4" i="3"/>
  <c r="I4" i="3" s="1"/>
  <c r="J74" i="1"/>
  <c r="I5" i="1"/>
  <c r="K79" i="1"/>
  <c r="E3" i="3"/>
  <c r="E5" i="1"/>
  <c r="C3" i="3"/>
  <c r="G353" i="1"/>
  <c r="J5" i="1"/>
  <c r="K85" i="1"/>
  <c r="I80" i="1"/>
  <c r="J86" i="1"/>
  <c r="H5" i="1"/>
  <c r="J18" i="1"/>
  <c r="E32" i="1"/>
  <c r="K32" i="1" s="1"/>
  <c r="H43" i="1"/>
  <c r="F56" i="1"/>
  <c r="J56" i="1"/>
  <c r="H67" i="1"/>
  <c r="K67" i="1" s="1"/>
  <c r="C74" i="1"/>
  <c r="I74" i="1" s="1"/>
  <c r="I79" i="1"/>
  <c r="E84" i="1"/>
  <c r="K84" i="1" s="1"/>
  <c r="I85" i="1"/>
  <c r="E86" i="1"/>
  <c r="K86" i="1" s="1"/>
  <c r="C96" i="1"/>
  <c r="I96" i="1" s="1"/>
  <c r="E119" i="1"/>
  <c r="K119" i="1" s="1"/>
  <c r="J142" i="1"/>
  <c r="D159" i="1"/>
  <c r="J159" i="1" s="1"/>
  <c r="E173" i="1"/>
  <c r="K173" i="1" s="1"/>
  <c r="E5" i="3"/>
  <c r="K211" i="1"/>
  <c r="Y4" i="2"/>
  <c r="J32" i="1"/>
  <c r="E24" i="1"/>
  <c r="K24" i="1" s="1"/>
  <c r="E43" i="1"/>
  <c r="I43" i="1"/>
  <c r="H74" i="1"/>
  <c r="H96" i="1"/>
  <c r="B9" i="3"/>
  <c r="I126" i="1"/>
  <c r="E142" i="1"/>
  <c r="D13" i="3"/>
  <c r="E184" i="1"/>
  <c r="K184" i="1" s="1"/>
  <c r="D176" i="1"/>
  <c r="F5" i="3" s="1"/>
  <c r="I5" i="3" s="1"/>
  <c r="C11" i="3"/>
  <c r="I11" i="3" s="1"/>
  <c r="J191" i="1"/>
  <c r="C10" i="3"/>
  <c r="D10" i="3" s="1"/>
  <c r="J213" i="1"/>
  <c r="J229" i="1"/>
  <c r="C12" i="3"/>
  <c r="I12" i="3" s="1"/>
  <c r="H320" i="1"/>
  <c r="L26" i="2"/>
  <c r="D4" i="3"/>
  <c r="D8" i="3"/>
  <c r="E9" i="3"/>
  <c r="E126" i="1"/>
  <c r="K126" i="1" s="1"/>
  <c r="K268" i="1"/>
  <c r="Q26" i="2"/>
  <c r="D321" i="1" s="1"/>
  <c r="R4" i="2"/>
  <c r="T4" i="2" s="1"/>
  <c r="R13" i="2"/>
  <c r="T13" i="2" s="1"/>
  <c r="Y13" i="2" s="1"/>
  <c r="P26" i="2"/>
  <c r="B3" i="3"/>
  <c r="J43" i="1"/>
  <c r="C9" i="3"/>
  <c r="I9" i="3" s="1"/>
  <c r="J126" i="1"/>
  <c r="C5" i="3"/>
  <c r="E11" i="3"/>
  <c r="H11" i="3" s="1"/>
  <c r="E191" i="1"/>
  <c r="E213" i="1"/>
  <c r="E10" i="3"/>
  <c r="H10" i="3" s="1"/>
  <c r="E12" i="3"/>
  <c r="E229" i="1"/>
  <c r="J268" i="1"/>
  <c r="H176" i="1"/>
  <c r="H191" i="1"/>
  <c r="J204" i="1"/>
  <c r="J211" i="1"/>
  <c r="F10" i="3"/>
  <c r="I10" i="3" s="1"/>
  <c r="H213" i="1"/>
  <c r="H229" i="1"/>
  <c r="I309" i="1"/>
  <c r="H309" i="1"/>
  <c r="K309" i="1" s="1"/>
  <c r="J336" i="1"/>
  <c r="Y5" i="2"/>
  <c r="Y14" i="2"/>
  <c r="M19" i="2"/>
  <c r="O19" i="2" s="1"/>
  <c r="Y19" i="2" s="1"/>
  <c r="O22" i="2"/>
  <c r="Y22" i="2" s="1"/>
  <c r="B5" i="3"/>
  <c r="I191" i="1"/>
  <c r="I213" i="1"/>
  <c r="I229" i="1"/>
  <c r="M26" i="2"/>
  <c r="M7" i="2"/>
  <c r="O7" i="2" s="1"/>
  <c r="Y7" i="2" s="1"/>
  <c r="O10" i="2"/>
  <c r="Y10" i="2" s="1"/>
  <c r="M21" i="2"/>
  <c r="O21" i="2" s="1"/>
  <c r="Y21" i="2" s="1"/>
  <c r="O24" i="2"/>
  <c r="Y24" i="2" s="1"/>
  <c r="O3" i="2"/>
  <c r="M9" i="2"/>
  <c r="O9" i="2" s="1"/>
  <c r="Y9" i="2" s="1"/>
  <c r="O12" i="2"/>
  <c r="Y12" i="2" s="1"/>
  <c r="O18" i="2"/>
  <c r="Y18" i="2" s="1"/>
  <c r="M23" i="2"/>
  <c r="O23" i="2" s="1"/>
  <c r="Y23" i="2" s="1"/>
  <c r="I26" i="2"/>
  <c r="E326" i="1"/>
  <c r="K326" i="1" s="1"/>
  <c r="I343" i="1"/>
  <c r="I3" i="3" l="1"/>
  <c r="G12" i="3"/>
  <c r="H12" i="3"/>
  <c r="G9" i="3"/>
  <c r="H9" i="3"/>
  <c r="H5" i="3"/>
  <c r="H3" i="3"/>
  <c r="G7" i="3"/>
  <c r="I7" i="3"/>
  <c r="H7" i="3"/>
  <c r="K229" i="1"/>
  <c r="D12" i="3"/>
  <c r="K191" i="1"/>
  <c r="K279" i="1"/>
  <c r="D7" i="3"/>
  <c r="F353" i="1"/>
  <c r="H353" i="1" s="1"/>
  <c r="B6" i="3"/>
  <c r="G10" i="3"/>
  <c r="J10" i="3" s="1"/>
  <c r="K43" i="1"/>
  <c r="K142" i="1"/>
  <c r="J176" i="1"/>
  <c r="E176" i="1"/>
  <c r="K176" i="1" s="1"/>
  <c r="D5" i="3"/>
  <c r="G3" i="3"/>
  <c r="G5" i="3"/>
  <c r="J5" i="3" s="1"/>
  <c r="C14" i="3"/>
  <c r="O26" i="2"/>
  <c r="Y3" i="2"/>
  <c r="Y26" i="2" s="1"/>
  <c r="K213" i="1"/>
  <c r="D3" i="3"/>
  <c r="T26" i="2"/>
  <c r="E8" i="3"/>
  <c r="H8" i="3" s="1"/>
  <c r="E96" i="1"/>
  <c r="K96" i="1" s="1"/>
  <c r="C321" i="1"/>
  <c r="R26" i="2"/>
  <c r="D9" i="3"/>
  <c r="E4" i="3"/>
  <c r="H4" i="3" s="1"/>
  <c r="E74" i="1"/>
  <c r="K74" i="1" s="1"/>
  <c r="G11" i="3"/>
  <c r="D320" i="1"/>
  <c r="D353" i="1" s="1"/>
  <c r="J321" i="1"/>
  <c r="D11" i="3"/>
  <c r="F13" i="3"/>
  <c r="I13" i="3" s="1"/>
  <c r="E159" i="1"/>
  <c r="K159" i="1" s="1"/>
  <c r="H56" i="1"/>
  <c r="K56" i="1" s="1"/>
  <c r="I56" i="1"/>
  <c r="K5" i="1"/>
  <c r="J9" i="3" l="1"/>
  <c r="J11" i="3"/>
  <c r="J12" i="3"/>
  <c r="J7" i="3"/>
  <c r="J3" i="3"/>
  <c r="G13" i="3"/>
  <c r="J13" i="3" s="1"/>
  <c r="J320" i="1"/>
  <c r="F6" i="3"/>
  <c r="I6" i="3" s="1"/>
  <c r="D6" i="3"/>
  <c r="I321" i="1"/>
  <c r="E321" i="1"/>
  <c r="K321" i="1" s="1"/>
  <c r="C320" i="1"/>
  <c r="C353" i="1" s="1"/>
  <c r="J353" i="1"/>
  <c r="G4" i="3"/>
  <c r="J4" i="3" s="1"/>
  <c r="G8" i="3"/>
  <c r="J8" i="3" s="1"/>
  <c r="B14" i="3"/>
  <c r="D14" i="3" l="1"/>
  <c r="F14" i="3"/>
  <c r="I14" i="3" s="1"/>
  <c r="E320" i="1"/>
  <c r="K320" i="1" s="1"/>
  <c r="I320" i="1"/>
  <c r="E6" i="3"/>
  <c r="H6" i="3" s="1"/>
  <c r="E353" i="1" l="1"/>
  <c r="K353" i="1" s="1"/>
  <c r="I353" i="1"/>
  <c r="G6" i="3"/>
  <c r="J6" i="3" s="1"/>
  <c r="E14" i="3"/>
  <c r="H14" i="3" s="1"/>
  <c r="G14" i="3" l="1"/>
  <c r="J1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S4" authorId="0" shapeId="0" xr:uid="{00000000-0006-0000-0100-000001000000}">
      <text>
        <r>
          <rPr>
            <sz val="11"/>
            <color rgb="FF000000"/>
            <rFont val="Calibri"/>
          </rPr>
          <t>16766 overført fra G01
	-Vibeke Thiblin</t>
        </r>
      </text>
    </comment>
  </commentList>
</comments>
</file>

<file path=xl/sharedStrings.xml><?xml version="1.0" encoding="utf-8"?>
<sst xmlns="http://schemas.openxmlformats.org/spreadsheetml/2006/main" count="444" uniqueCount="180">
  <si>
    <t>REGNSKAP 2016</t>
  </si>
  <si>
    <t/>
  </si>
  <si>
    <t>REGNSKAP PR 31.12.2018</t>
  </si>
  <si>
    <t>BUDSJETT</t>
  </si>
  <si>
    <t>REGNSKAP</t>
  </si>
  <si>
    <t>REGNSKAP 2017</t>
  </si>
  <si>
    <t>BUDSJETT 2018</t>
  </si>
  <si>
    <t>AVVIK</t>
  </si>
  <si>
    <t>SUM REGNSKAP 2016- 2017</t>
  </si>
  <si>
    <t>Avdeling/Prosjekt</t>
  </si>
  <si>
    <t>Regnskap 2018</t>
  </si>
  <si>
    <t>Inntekter</t>
  </si>
  <si>
    <t>Kostnader</t>
  </si>
  <si>
    <t>INNTEKTER</t>
  </si>
  <si>
    <t>UTGIFTER</t>
  </si>
  <si>
    <t>RESULTAT</t>
  </si>
  <si>
    <t>HOVED</t>
  </si>
  <si>
    <t>BUDSJETT 2019</t>
  </si>
  <si>
    <t>DISPONIBELT</t>
  </si>
  <si>
    <t>Resultat</t>
  </si>
  <si>
    <t>Hoved</t>
  </si>
  <si>
    <t>TILDELT</t>
  </si>
  <si>
    <t>STATUS</t>
  </si>
  <si>
    <t>Tildelt</t>
  </si>
  <si>
    <t>Status</t>
  </si>
  <si>
    <t>Futsal</t>
  </si>
  <si>
    <t>ANLEGG</t>
  </si>
  <si>
    <t>Treningsavgift</t>
  </si>
  <si>
    <t>ALLIDRETT</t>
  </si>
  <si>
    <t>FOTBALL</t>
  </si>
  <si>
    <t>Sponsorer</t>
  </si>
  <si>
    <t>INNEBANDY</t>
  </si>
  <si>
    <t>Dugnad</t>
  </si>
  <si>
    <t>Kontingenter/ medlemskap</t>
  </si>
  <si>
    <t>Gutt junior fotball</t>
  </si>
  <si>
    <t>Sosial aktivitet</t>
  </si>
  <si>
    <t>Premier/ gaver</t>
  </si>
  <si>
    <t>BANDY</t>
  </si>
  <si>
    <t>Nye idretter (Dans)</t>
  </si>
  <si>
    <t>Gutt 2001 fotball</t>
  </si>
  <si>
    <t>Sportslig utvalg</t>
  </si>
  <si>
    <t>LANDHOCKEY</t>
  </si>
  <si>
    <t>Sagene Ifs kursplan</t>
  </si>
  <si>
    <t>Jente 2002 fotball</t>
  </si>
  <si>
    <t>Lederkurs</t>
  </si>
  <si>
    <t>RUGBY</t>
  </si>
  <si>
    <t>Gutt 2002 fotball</t>
  </si>
  <si>
    <t>Kursing ansatte</t>
  </si>
  <si>
    <t>Jente 2003 fotball</t>
  </si>
  <si>
    <t>Åpen dag</t>
  </si>
  <si>
    <t>Gutt 2003 fotball</t>
  </si>
  <si>
    <t>Skoleprosjektet</t>
  </si>
  <si>
    <t>BRYTING</t>
  </si>
  <si>
    <t>Jente 2004 fotball</t>
  </si>
  <si>
    <t>Storbytiltak</t>
  </si>
  <si>
    <t>Oslo Sommertid</t>
  </si>
  <si>
    <t>Gutt 2004 fotball</t>
  </si>
  <si>
    <t>TENNIS</t>
  </si>
  <si>
    <t>Bjølsenhallen</t>
  </si>
  <si>
    <t>Klubbhus</t>
  </si>
  <si>
    <t>SYKKEL</t>
  </si>
  <si>
    <t>Jente 2005 fotball</t>
  </si>
  <si>
    <t>Tilskudd driftsavdelingen</t>
  </si>
  <si>
    <t>Medlemsavgift</t>
  </si>
  <si>
    <t>Gutt 2005 fotball</t>
  </si>
  <si>
    <t>SUMMER</t>
  </si>
  <si>
    <t>tilskudd Oslo kommune</t>
  </si>
  <si>
    <t>Jente 2006 fotball</t>
  </si>
  <si>
    <t>Tilskudd bydel Sagene</t>
  </si>
  <si>
    <t>Gutt 2006 fotball</t>
  </si>
  <si>
    <t>Grasrotmidler og Bingo</t>
  </si>
  <si>
    <t>Jente 2007 fotball</t>
  </si>
  <si>
    <t>Momskompensasjon</t>
  </si>
  <si>
    <t>Gutt 2007 fotball</t>
  </si>
  <si>
    <t>Salg av utstyr</t>
  </si>
  <si>
    <t>Jente 2008 fotball</t>
  </si>
  <si>
    <t>Daglig leder</t>
  </si>
  <si>
    <t>Gutt 2008 fotball</t>
  </si>
  <si>
    <t>Drift av kontoret</t>
  </si>
  <si>
    <t>Jente 2009 fotball</t>
  </si>
  <si>
    <t>IT</t>
  </si>
  <si>
    <t>Gutt 2009 fotball</t>
  </si>
  <si>
    <t>Markedsføring</t>
  </si>
  <si>
    <t>Jente 2010 fotball</t>
  </si>
  <si>
    <t>Møte og representasjon</t>
  </si>
  <si>
    <t>Gutt 2010 fotball</t>
  </si>
  <si>
    <t>Regnskap</t>
  </si>
  <si>
    <t>Jente 2011 fotball</t>
  </si>
  <si>
    <t>Revisjon</t>
  </si>
  <si>
    <t>Gutt 2011 fotball</t>
  </si>
  <si>
    <t>Innkreving av avgifter</t>
  </si>
  <si>
    <t>SUM</t>
  </si>
  <si>
    <t>Forsikringer</t>
  </si>
  <si>
    <t>Kontanthåndtering</t>
  </si>
  <si>
    <t>Betalingsløsninger</t>
  </si>
  <si>
    <t>Pensjonsforsikring</t>
  </si>
  <si>
    <t>Styrehonorar</t>
  </si>
  <si>
    <t>Innebandy Klubb</t>
  </si>
  <si>
    <t>Serieavgifter, lagavgifter</t>
  </si>
  <si>
    <t>Dommere</t>
  </si>
  <si>
    <t>Dommerkurs</t>
  </si>
  <si>
    <t>Kiosk</t>
  </si>
  <si>
    <t>Fotball Klubb</t>
  </si>
  <si>
    <t>Utstyr dommere</t>
  </si>
  <si>
    <t>Overganger</t>
  </si>
  <si>
    <t>Trenerkurs</t>
  </si>
  <si>
    <t>Voldsløkka garderober</t>
  </si>
  <si>
    <t>Bjølsen kunstgress vinter</t>
  </si>
  <si>
    <t>Bjølsen kunstgress sommer</t>
  </si>
  <si>
    <t>Bjølsenparken</t>
  </si>
  <si>
    <t>Drift</t>
  </si>
  <si>
    <t>Eksterne kurs for tillitsvalgte</t>
  </si>
  <si>
    <t>Anleggsfond</t>
  </si>
  <si>
    <t>Voldsløkka kunstis</t>
  </si>
  <si>
    <t>Klubbhuset</t>
  </si>
  <si>
    <t>Driftsmateriell</t>
  </si>
  <si>
    <t>Drift av kontor</t>
  </si>
  <si>
    <t>Driftsleder</t>
  </si>
  <si>
    <t>Driftspersonell fast</t>
  </si>
  <si>
    <t>Driftspersonell tilkalling</t>
  </si>
  <si>
    <t>Bandy</t>
  </si>
  <si>
    <t>LAM- midler</t>
  </si>
  <si>
    <t>Tilskudd fond og stiftelser</t>
  </si>
  <si>
    <t>Trenere lagene/gruppene</t>
  </si>
  <si>
    <t>Utstyr lagene/ gruppene</t>
  </si>
  <si>
    <t>Utstyr trenere og lagledere</t>
  </si>
  <si>
    <t>Cuper, stevner, turneringer</t>
  </si>
  <si>
    <t>Lisenser/ forsikringer</t>
  </si>
  <si>
    <t>Dispensasjoner/ omberamminger</t>
  </si>
  <si>
    <t>Baneleie</t>
  </si>
  <si>
    <t>Premier og gaver</t>
  </si>
  <si>
    <t>Landhockey/hockey</t>
  </si>
  <si>
    <t>Voldsløkka landhockey</t>
  </si>
  <si>
    <t>Fotball senior</t>
  </si>
  <si>
    <t>Bøter</t>
  </si>
  <si>
    <t>Futsalcup</t>
  </si>
  <si>
    <t>Sykkel</t>
  </si>
  <si>
    <t>Cuper, stevner, turneringer, ritt</t>
  </si>
  <si>
    <t>Klatrekongen</t>
  </si>
  <si>
    <t>Allidrett</t>
  </si>
  <si>
    <t>Bryting</t>
  </si>
  <si>
    <t>Dommerhonorar</t>
  </si>
  <si>
    <t>Jenteprosjekt</t>
  </si>
  <si>
    <t>Rugby klubb</t>
  </si>
  <si>
    <t>Bjølsenfeltet rugbybaner</t>
  </si>
  <si>
    <t>Tennis</t>
  </si>
  <si>
    <t>Cup/ stevne/ samling</t>
  </si>
  <si>
    <t>Innebandy senior</t>
  </si>
  <si>
    <t>Menn elite innebandy</t>
  </si>
  <si>
    <t>Damer elite innebandy</t>
  </si>
  <si>
    <t>utstyr dommere</t>
  </si>
  <si>
    <t>Premier, gaver</t>
  </si>
  <si>
    <t>Sportslig utvalg/ leder</t>
  </si>
  <si>
    <t>Elitekamper innebandy</t>
  </si>
  <si>
    <t>Bedriftsturneringer</t>
  </si>
  <si>
    <t>Rugby herrer</t>
  </si>
  <si>
    <t>Innebandy junior</t>
  </si>
  <si>
    <t>Gutt 2000 innebandy</t>
  </si>
  <si>
    <t>Jente 2001 innebandy</t>
  </si>
  <si>
    <t>Gutt 2003 innebandy</t>
  </si>
  <si>
    <t>Jenter 2002- 2004 innebandy</t>
  </si>
  <si>
    <t>Minigutt innebandy</t>
  </si>
  <si>
    <t>Minijente innebandy</t>
  </si>
  <si>
    <t>Sagene Super Innebandy</t>
  </si>
  <si>
    <t>Minirunde</t>
  </si>
  <si>
    <t>Rugby Damer</t>
  </si>
  <si>
    <t>Trenere lagene</t>
  </si>
  <si>
    <t>Utstyr trener og lagledere</t>
  </si>
  <si>
    <t>Fotball junior</t>
  </si>
  <si>
    <t>302- 323</t>
  </si>
  <si>
    <t>Lagskasser fotball  (se eget ark)</t>
  </si>
  <si>
    <t>Dispensasjoner / omberamminger</t>
  </si>
  <si>
    <t>Bøter, disiplinærsaker, ikke møtt</t>
  </si>
  <si>
    <t>Tine- fotballskole</t>
  </si>
  <si>
    <t>Sagenedagen fotball</t>
  </si>
  <si>
    <t>Rugby Junior</t>
  </si>
  <si>
    <t>Trenere lagene/ gruppene</t>
  </si>
  <si>
    <t>Totalt</t>
  </si>
  <si>
    <t>Sagene IF - Avdelingsregnskap 2018</t>
  </si>
  <si>
    <t>Periode: 201801 - 201812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</si>
</sst>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14]#,##0;\-#,##0"/>
  </numFmts>
  <fonts count="18" x14ac:knownFonts="1">
    <font>
      <sz val="11"/>
      <color rgb="FF000000"/>
      <name val="Calibri"/>
    </font>
    <font>
      <b/>
      <sz val="12"/>
      <color rgb="FF000000"/>
      <name val="Arial"/>
    </font>
    <font>
      <sz val="11"/>
      <name val="Calibri"/>
    </font>
    <font>
      <i/>
      <sz val="10"/>
      <color rgb="FF000000"/>
      <name val="Arial"/>
    </font>
    <font>
      <b/>
      <sz val="11"/>
      <color rgb="FFFFFFFF"/>
      <name val="Calibri"/>
    </font>
    <font>
      <b/>
      <sz val="12"/>
      <color rgb="FF3C78D8"/>
      <name val="Calibri"/>
    </font>
    <font>
      <sz val="11"/>
      <name val="Calibri"/>
    </font>
    <font>
      <b/>
      <sz val="12"/>
      <name val="Calibri"/>
    </font>
    <font>
      <b/>
      <sz val="11"/>
      <color rgb="FF000000"/>
      <name val="Calibri"/>
    </font>
    <font>
      <b/>
      <sz val="11"/>
      <name val="Calibri"/>
    </font>
    <font>
      <sz val="12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i/>
      <sz val="11"/>
      <color rgb="FF000000"/>
      <name val="Calibri"/>
    </font>
    <font>
      <b/>
      <sz val="12"/>
      <color rgb="FFFF0000"/>
      <name val="Calibri"/>
    </font>
    <font>
      <b/>
      <sz val="11"/>
      <color rgb="FFFF0000"/>
      <name val="Calibri"/>
    </font>
    <font>
      <sz val="11"/>
      <color rgb="FFFF0000"/>
      <name val="Calibri"/>
    </font>
    <font>
      <b/>
      <sz val="12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548DD4"/>
        <bgColor rgb="FF548DD4"/>
      </patternFill>
    </fill>
    <fill>
      <patternFill patternType="solid">
        <fgColor rgb="FFDBE5F1"/>
        <bgColor rgb="FFDBE5F1"/>
      </patternFill>
    </fill>
    <fill>
      <patternFill patternType="solid">
        <fgColor rgb="FFEAF1DD"/>
        <bgColor rgb="FFEAF1DD"/>
      </patternFill>
    </fill>
    <fill>
      <patternFill patternType="solid">
        <fgColor rgb="FFF2DBDB"/>
        <bgColor rgb="FFF2DBDB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left" vertical="center" wrapText="1" readingOrder="1"/>
    </xf>
    <xf numFmtId="0" fontId="5" fillId="0" borderId="1" xfId="0" applyFont="1" applyBorder="1"/>
    <xf numFmtId="0" fontId="10" fillId="0" borderId="0" xfId="0" applyFont="1"/>
    <xf numFmtId="0" fontId="4" fillId="2" borderId="1" xfId="0" applyFont="1" applyFill="1" applyBorder="1" applyAlignment="1">
      <alignment horizontal="right" vertical="center" wrapText="1" readingOrder="1"/>
    </xf>
    <xf numFmtId="0" fontId="11" fillId="0" borderId="1" xfId="0" applyFont="1" applyBorder="1"/>
    <xf numFmtId="0" fontId="12" fillId="3" borderId="1" xfId="0" applyFont="1" applyFill="1" applyBorder="1"/>
    <xf numFmtId="0" fontId="12" fillId="4" borderId="1" xfId="0" applyFont="1" applyFill="1" applyBorder="1"/>
    <xf numFmtId="0" fontId="12" fillId="5" borderId="1" xfId="0" applyFont="1" applyFill="1" applyBorder="1"/>
    <xf numFmtId="0" fontId="12" fillId="0" borderId="1" xfId="0" applyFont="1" applyBorder="1"/>
    <xf numFmtId="164" fontId="11" fillId="3" borderId="1" xfId="0" applyNumberFormat="1" applyFont="1" applyFill="1" applyBorder="1"/>
    <xf numFmtId="0" fontId="4" fillId="2" borderId="6" xfId="0" applyFont="1" applyFill="1" applyBorder="1" applyAlignment="1">
      <alignment horizontal="right" vertical="center" wrapText="1" readingOrder="1"/>
    </xf>
    <xf numFmtId="0" fontId="2" fillId="0" borderId="0" xfId="0" applyFont="1"/>
    <xf numFmtId="0" fontId="8" fillId="0" borderId="1" xfId="0" applyFont="1" applyBorder="1" applyAlignment="1">
      <alignment horizontal="left" vertical="center" wrapText="1" readingOrder="1"/>
    </xf>
    <xf numFmtId="164" fontId="11" fillId="4" borderId="1" xfId="0" applyNumberFormat="1" applyFont="1" applyFill="1" applyBorder="1"/>
    <xf numFmtId="164" fontId="11" fillId="5" borderId="1" xfId="0" applyNumberFormat="1" applyFont="1" applyFill="1" applyBorder="1"/>
    <xf numFmtId="0" fontId="13" fillId="0" borderId="1" xfId="0" applyFont="1" applyBorder="1"/>
    <xf numFmtId="164" fontId="8" fillId="0" borderId="1" xfId="0" applyNumberFormat="1" applyFont="1" applyBorder="1" applyAlignment="1">
      <alignment horizontal="left" vertical="center" wrapText="1" readingOrder="1"/>
    </xf>
    <xf numFmtId="164" fontId="8" fillId="0" borderId="2" xfId="0" applyNumberFormat="1" applyFont="1" applyBorder="1" applyAlignment="1">
      <alignment horizontal="left" vertical="center" wrapText="1" readingOrder="1"/>
    </xf>
    <xf numFmtId="0" fontId="9" fillId="0" borderId="1" xfId="0" applyFont="1" applyBorder="1" applyAlignment="1">
      <alignment vertical="center"/>
    </xf>
    <xf numFmtId="164" fontId="10" fillId="3" borderId="1" xfId="0" applyNumberFormat="1" applyFont="1" applyFill="1" applyBorder="1"/>
    <xf numFmtId="0" fontId="9" fillId="0" borderId="0" xfId="0" applyFont="1" applyAlignment="1">
      <alignment vertical="center"/>
    </xf>
    <xf numFmtId="0" fontId="0" fillId="7" borderId="1" xfId="0" applyFill="1" applyBorder="1" applyAlignment="1">
      <alignment horizontal="right"/>
    </xf>
    <xf numFmtId="1" fontId="10" fillId="4" borderId="1" xfId="0" applyNumberFormat="1" applyFont="1" applyFill="1" applyBorder="1"/>
    <xf numFmtId="0" fontId="0" fillId="3" borderId="1" xfId="0" applyFill="1" applyBorder="1" applyAlignment="1">
      <alignment horizontal="right"/>
    </xf>
    <xf numFmtId="1" fontId="10" fillId="5" borderId="1" xfId="0" applyNumberFormat="1" applyFont="1" applyFill="1" applyBorder="1"/>
    <xf numFmtId="0" fontId="0" fillId="5" borderId="1" xfId="0" applyFill="1" applyBorder="1" applyAlignment="1">
      <alignment horizontal="right"/>
    </xf>
    <xf numFmtId="0" fontId="0" fillId="0" borderId="1" xfId="0" applyBorder="1" applyAlignment="1">
      <alignment horizontal="left" vertical="center" wrapText="1" readingOrder="1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left" vertical="center" wrapText="1" readingOrder="1"/>
    </xf>
    <xf numFmtId="164" fontId="0" fillId="0" borderId="2" xfId="0" applyNumberFormat="1" applyBorder="1" applyAlignment="1">
      <alignment horizontal="left" vertical="center" wrapText="1" readingOrder="1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6" borderId="1" xfId="0" applyFont="1" applyFill="1" applyBorder="1"/>
    <xf numFmtId="1" fontId="10" fillId="3" borderId="1" xfId="0" applyNumberFormat="1" applyFont="1" applyFill="1" applyBorder="1"/>
    <xf numFmtId="0" fontId="14" fillId="0" borderId="1" xfId="0" applyFont="1" applyBorder="1"/>
    <xf numFmtId="164" fontId="14" fillId="3" borderId="1" xfId="0" applyNumberFormat="1" applyFont="1" applyFill="1" applyBorder="1"/>
    <xf numFmtId="164" fontId="14" fillId="4" borderId="1" xfId="0" applyNumberFormat="1" applyFont="1" applyFill="1" applyBorder="1"/>
    <xf numFmtId="164" fontId="14" fillId="5" borderId="1" xfId="0" applyNumberFormat="1" applyFont="1" applyFill="1" applyBorder="1"/>
    <xf numFmtId="1" fontId="14" fillId="3" borderId="1" xfId="0" applyNumberFormat="1" applyFont="1" applyFill="1" applyBorder="1"/>
    <xf numFmtId="1" fontId="14" fillId="4" borderId="1" xfId="0" applyNumberFormat="1" applyFont="1" applyFill="1" applyBorder="1"/>
    <xf numFmtId="1" fontId="14" fillId="5" borderId="1" xfId="0" applyNumberFormat="1" applyFont="1" applyFill="1" applyBorder="1"/>
    <xf numFmtId="0" fontId="15" fillId="0" borderId="1" xfId="0" applyFont="1" applyBorder="1"/>
    <xf numFmtId="0" fontId="15" fillId="7" borderId="1" xfId="0" applyFont="1" applyFill="1" applyBorder="1" applyAlignment="1">
      <alignment horizontal="right"/>
    </xf>
    <xf numFmtId="0" fontId="15" fillId="3" borderId="1" xfId="0" applyFont="1" applyFill="1" applyBorder="1" applyAlignment="1">
      <alignment horizontal="right"/>
    </xf>
    <xf numFmtId="0" fontId="15" fillId="5" borderId="1" xfId="0" applyFont="1" applyFill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5" fillId="6" borderId="1" xfId="0" applyFont="1" applyFill="1" applyBorder="1"/>
    <xf numFmtId="0" fontId="6" fillId="0" borderId="0" xfId="0" applyFont="1" applyAlignment="1">
      <alignment horizontal="left"/>
    </xf>
    <xf numFmtId="0" fontId="6" fillId="0" borderId="1" xfId="0" applyFont="1" applyBorder="1"/>
    <xf numFmtId="0" fontId="16" fillId="0" borderId="1" xfId="0" applyFont="1" applyBorder="1" applyAlignment="1">
      <alignment horizontal="left" vertical="center" wrapText="1" readingOrder="1"/>
    </xf>
    <xf numFmtId="164" fontId="16" fillId="0" borderId="1" xfId="0" applyNumberFormat="1" applyFont="1" applyBorder="1" applyAlignment="1">
      <alignment horizontal="left" vertical="center" wrapText="1" readingOrder="1"/>
    </xf>
    <xf numFmtId="164" fontId="16" fillId="0" borderId="2" xfId="0" applyNumberFormat="1" applyFont="1" applyBorder="1" applyAlignment="1">
      <alignment horizontal="left" vertical="center" wrapText="1" readingOrder="1"/>
    </xf>
    <xf numFmtId="0" fontId="0" fillId="0" borderId="1" xfId="0" applyBorder="1" applyAlignment="1">
      <alignment horizontal="center" vertical="center" wrapText="1" readingOrder="1"/>
    </xf>
    <xf numFmtId="0" fontId="15" fillId="6" borderId="1" xfId="0" applyFont="1" applyFill="1" applyBorder="1" applyAlignment="1">
      <alignment horizontal="center" vertical="center" wrapText="1" readingOrder="1"/>
    </xf>
    <xf numFmtId="0" fontId="15" fillId="6" borderId="1" xfId="0" applyFont="1" applyFill="1" applyBorder="1" applyAlignment="1">
      <alignment horizontal="left" vertical="center" wrapText="1" readingOrder="1"/>
    </xf>
    <xf numFmtId="164" fontId="15" fillId="6" borderId="1" xfId="0" applyNumberFormat="1" applyFont="1" applyFill="1" applyBorder="1" applyAlignment="1">
      <alignment horizontal="left" vertical="center" wrapText="1" readingOrder="1"/>
    </xf>
    <xf numFmtId="164" fontId="15" fillId="6" borderId="6" xfId="0" applyNumberFormat="1" applyFont="1" applyFill="1" applyBorder="1" applyAlignment="1">
      <alignment horizontal="left" vertical="center" wrapText="1" readingOrder="1"/>
    </xf>
    <xf numFmtId="0" fontId="2" fillId="0" borderId="0" xfId="0" applyFont="1" applyAlignment="1">
      <alignment horizontal="center" vertical="center"/>
    </xf>
    <xf numFmtId="164" fontId="0" fillId="8" borderId="1" xfId="0" applyNumberFormat="1" applyFill="1" applyBorder="1" applyAlignment="1">
      <alignment horizontal="left" vertical="center" wrapText="1" readingOrder="1"/>
    </xf>
    <xf numFmtId="164" fontId="10" fillId="0" borderId="0" xfId="0" applyNumberFormat="1" applyFont="1"/>
    <xf numFmtId="0" fontId="4" fillId="2" borderId="2" xfId="0" applyFont="1" applyFill="1" applyBorder="1" applyAlignment="1">
      <alignment horizontal="center" vertical="center" wrapText="1" readingOrder="1"/>
    </xf>
    <xf numFmtId="0" fontId="6" fillId="0" borderId="3" xfId="0" applyFont="1" applyBorder="1"/>
    <xf numFmtId="0" fontId="6" fillId="0" borderId="4" xfId="0" applyFont="1" applyBorder="1"/>
    <xf numFmtId="0" fontId="1" fillId="0" borderId="0" xfId="0" applyFont="1" applyAlignment="1">
      <alignment horizontal="left" vertical="center" wrapText="1" readingOrder="1"/>
    </xf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 readingOrder="1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6" borderId="5" xfId="0" applyFont="1" applyFill="1" applyBorder="1" applyAlignment="1">
      <alignment vertical="center"/>
    </xf>
    <xf numFmtId="0" fontId="6" fillId="0" borderId="7" xfId="0" applyFont="1" applyBorder="1"/>
    <xf numFmtId="0" fontId="7" fillId="0" borderId="2" xfId="0" applyFont="1" applyBorder="1" applyAlignment="1">
      <alignment horizontal="center"/>
    </xf>
    <xf numFmtId="164" fontId="0" fillId="0" borderId="6" xfId="0" applyNumberFormat="1" applyBorder="1" applyAlignment="1">
      <alignment horizontal="left" vertical="center" wrapText="1" readingOrder="1"/>
    </xf>
    <xf numFmtId="164" fontId="17" fillId="3" borderId="1" xfId="0" applyNumberFormat="1" applyFont="1" applyFill="1" applyBorder="1"/>
    <xf numFmtId="1" fontId="17" fillId="4" borderId="1" xfId="0" applyNumberFormat="1" applyFont="1" applyFill="1" applyBorder="1"/>
    <xf numFmtId="1" fontId="17" fillId="5" borderId="1" xfId="0" applyNumberFormat="1" applyFont="1" applyFill="1" applyBorder="1"/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561975</xdr:colOff>
      <xdr:row>0</xdr:row>
      <xdr:rowOff>38100</xdr:rowOff>
    </xdr:from>
    <xdr:ext cx="771525" cy="838200"/>
    <xdr:pic>
      <xdr:nvPicPr>
        <xdr:cNvPr id="2" name="image1.png" title="Bild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25"/>
  <sheetViews>
    <sheetView showGridLines="0" tabSelected="1" zoomScale="78" zoomScaleNormal="78" workbookViewId="0">
      <selection activeCell="I18" sqref="I18"/>
    </sheetView>
  </sheetViews>
  <sheetFormatPr baseColWidth="10" defaultColWidth="14.453125" defaultRowHeight="15" customHeight="1" outlineLevelRow="1" x14ac:dyDescent="0.35"/>
  <cols>
    <col min="1" max="1" width="8.08984375" customWidth="1"/>
    <col min="2" max="2" width="22.1796875" customWidth="1"/>
    <col min="3" max="3" width="11.26953125" customWidth="1"/>
    <col min="4" max="4" width="11.453125" customWidth="1"/>
    <col min="5" max="5" width="9.81640625" customWidth="1"/>
    <col min="6" max="7" width="11.08984375" customWidth="1"/>
    <col min="8" max="8" width="9.453125" customWidth="1"/>
    <col min="9" max="9" width="10.81640625" customWidth="1"/>
    <col min="10" max="10" width="11.453125" customWidth="1"/>
    <col min="11" max="11" width="10.26953125" customWidth="1"/>
    <col min="12" max="12" width="10.7265625" hidden="1" customWidth="1"/>
    <col min="13" max="26" width="10.7265625" customWidth="1"/>
  </cols>
  <sheetData>
    <row r="1" spans="1:26" ht="39" customHeight="1" x14ac:dyDescent="0.35">
      <c r="A1" s="67" t="s">
        <v>178</v>
      </c>
      <c r="B1" s="68"/>
      <c r="C1" s="68"/>
      <c r="D1" s="68"/>
      <c r="E1" s="2"/>
      <c r="F1" s="2"/>
      <c r="G1" s="2"/>
      <c r="H1" s="2"/>
      <c r="I1" s="2"/>
      <c r="J1" s="2"/>
      <c r="K1" s="69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7.5" customHeight="1" x14ac:dyDescent="0.35">
      <c r="A2" s="70" t="s">
        <v>179</v>
      </c>
      <c r="B2" s="68"/>
      <c r="C2" s="68"/>
      <c r="D2" s="68"/>
      <c r="E2" s="2"/>
      <c r="F2" s="2"/>
      <c r="G2" s="2"/>
      <c r="H2" s="2"/>
      <c r="I2" s="2"/>
      <c r="J2" s="2"/>
      <c r="K2" s="68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35">
      <c r="A3" s="3" t="s">
        <v>1</v>
      </c>
      <c r="B3" s="4" t="s">
        <v>1</v>
      </c>
      <c r="C3" s="64" t="s">
        <v>2</v>
      </c>
      <c r="D3" s="65"/>
      <c r="E3" s="66"/>
      <c r="F3" s="64" t="s">
        <v>6</v>
      </c>
      <c r="G3" s="65"/>
      <c r="H3" s="66"/>
      <c r="I3" s="64" t="s">
        <v>7</v>
      </c>
      <c r="J3" s="65"/>
      <c r="K3" s="66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35">
      <c r="A4" s="64" t="s">
        <v>9</v>
      </c>
      <c r="B4" s="66"/>
      <c r="C4" s="7" t="s">
        <v>11</v>
      </c>
      <c r="D4" s="14" t="s">
        <v>12</v>
      </c>
      <c r="E4" s="7" t="s">
        <v>19</v>
      </c>
      <c r="F4" s="7" t="s">
        <v>11</v>
      </c>
      <c r="G4" s="7" t="s">
        <v>12</v>
      </c>
      <c r="H4" s="7" t="s">
        <v>19</v>
      </c>
      <c r="I4" s="7" t="s">
        <v>11</v>
      </c>
      <c r="J4" s="7" t="s">
        <v>12</v>
      </c>
      <c r="K4" s="7" t="s">
        <v>19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collapsed="1" x14ac:dyDescent="0.35">
      <c r="A5" s="16">
        <v>1</v>
      </c>
      <c r="B5" s="16" t="s">
        <v>20</v>
      </c>
      <c r="C5" s="20">
        <f t="shared" ref="C5:D5" si="0">SUM(C6:C42)</f>
        <v>2458842</v>
      </c>
      <c r="D5" s="21">
        <f t="shared" si="0"/>
        <v>2365900.75</v>
      </c>
      <c r="E5" s="20">
        <f t="shared" ref="E5:E229" si="1">C5-D5</f>
        <v>92941.25</v>
      </c>
      <c r="F5" s="20">
        <f t="shared" ref="F5:G5" si="2">SUM(F6:F42)</f>
        <v>2440000</v>
      </c>
      <c r="G5" s="20">
        <f t="shared" si="2"/>
        <v>2635817</v>
      </c>
      <c r="H5" s="20">
        <f t="shared" ref="H5:H87" si="3">F5-G5</f>
        <v>-195817</v>
      </c>
      <c r="I5" s="20">
        <f t="shared" ref="I5:K5" si="4">F5-C5</f>
        <v>-18842</v>
      </c>
      <c r="J5" s="20">
        <f t="shared" si="4"/>
        <v>269916.25</v>
      </c>
      <c r="K5" s="20">
        <f t="shared" si="4"/>
        <v>-288758.25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3.5" hidden="1" customHeight="1" outlineLevel="1" x14ac:dyDescent="0.35">
      <c r="A6" s="30">
        <v>1001</v>
      </c>
      <c r="B6" s="30" t="s">
        <v>27</v>
      </c>
      <c r="C6" s="32">
        <v>0</v>
      </c>
      <c r="D6" s="33">
        <v>0</v>
      </c>
      <c r="E6" s="32">
        <f t="shared" si="1"/>
        <v>0</v>
      </c>
      <c r="F6" s="32">
        <v>0</v>
      </c>
      <c r="G6" s="32">
        <v>0</v>
      </c>
      <c r="H6" s="32">
        <f t="shared" si="3"/>
        <v>0</v>
      </c>
      <c r="I6" s="32">
        <f t="shared" ref="I6:K6" si="5">F6-C6</f>
        <v>0</v>
      </c>
      <c r="J6" s="32">
        <f t="shared" si="5"/>
        <v>0</v>
      </c>
      <c r="K6" s="32">
        <f t="shared" si="5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hidden="1" customHeight="1" outlineLevel="1" x14ac:dyDescent="0.35">
      <c r="A7" s="30">
        <v>1004</v>
      </c>
      <c r="B7" s="30" t="s">
        <v>30</v>
      </c>
      <c r="C7" s="32">
        <v>0</v>
      </c>
      <c r="D7" s="32">
        <v>-1410</v>
      </c>
      <c r="E7" s="32">
        <f t="shared" si="1"/>
        <v>1410</v>
      </c>
      <c r="F7" s="32">
        <v>25000</v>
      </c>
      <c r="G7" s="32">
        <v>0</v>
      </c>
      <c r="H7" s="32">
        <f t="shared" si="3"/>
        <v>25000</v>
      </c>
      <c r="I7" s="32">
        <f t="shared" ref="I7:K7" si="6">F7-C7</f>
        <v>25000</v>
      </c>
      <c r="J7" s="32">
        <f t="shared" si="6"/>
        <v>1410</v>
      </c>
      <c r="K7" s="32">
        <f t="shared" si="6"/>
        <v>23590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hidden="1" customHeight="1" outlineLevel="1" x14ac:dyDescent="0.35">
      <c r="A8" s="30">
        <v>1005</v>
      </c>
      <c r="B8" s="30" t="s">
        <v>32</v>
      </c>
      <c r="C8" s="32">
        <v>0</v>
      </c>
      <c r="D8" s="33">
        <v>0</v>
      </c>
      <c r="E8" s="32">
        <f t="shared" si="1"/>
        <v>0</v>
      </c>
      <c r="F8" s="32">
        <v>0</v>
      </c>
      <c r="G8" s="32">
        <v>0</v>
      </c>
      <c r="H8" s="32">
        <f t="shared" si="3"/>
        <v>0</v>
      </c>
      <c r="I8" s="32">
        <f t="shared" ref="I8:K8" si="7">F8-C8</f>
        <v>0</v>
      </c>
      <c r="J8" s="32">
        <f t="shared" si="7"/>
        <v>0</v>
      </c>
      <c r="K8" s="32">
        <f t="shared" si="7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hidden="1" customHeight="1" outlineLevel="1" x14ac:dyDescent="0.35">
      <c r="A9" s="30">
        <v>1012</v>
      </c>
      <c r="B9" s="30" t="s">
        <v>33</v>
      </c>
      <c r="C9" s="32">
        <v>0</v>
      </c>
      <c r="D9" s="33">
        <v>5200.75</v>
      </c>
      <c r="E9" s="32">
        <f t="shared" si="1"/>
        <v>-5200.75</v>
      </c>
      <c r="F9" s="32">
        <v>0</v>
      </c>
      <c r="G9" s="32">
        <v>5000</v>
      </c>
      <c r="H9" s="32">
        <f t="shared" si="3"/>
        <v>-5000</v>
      </c>
      <c r="I9" s="32">
        <f t="shared" ref="I9:K9" si="8">F9-C9</f>
        <v>0</v>
      </c>
      <c r="J9" s="32">
        <f t="shared" si="8"/>
        <v>-200.75</v>
      </c>
      <c r="K9" s="32">
        <f t="shared" si="8"/>
        <v>200.75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hidden="1" customHeight="1" outlineLevel="1" x14ac:dyDescent="0.35">
      <c r="A10" s="30">
        <v>1019</v>
      </c>
      <c r="B10" s="30" t="s">
        <v>35</v>
      </c>
      <c r="C10" s="32">
        <v>0</v>
      </c>
      <c r="D10" s="32">
        <v>14025</v>
      </c>
      <c r="E10" s="32">
        <f t="shared" si="1"/>
        <v>-14025</v>
      </c>
      <c r="F10" s="32">
        <v>0</v>
      </c>
      <c r="G10" s="32">
        <v>10000</v>
      </c>
      <c r="H10" s="32">
        <f t="shared" si="3"/>
        <v>-10000</v>
      </c>
      <c r="I10" s="32">
        <f t="shared" ref="I10:K10" si="9">F10-C10</f>
        <v>0</v>
      </c>
      <c r="J10" s="32">
        <f t="shared" si="9"/>
        <v>-4025</v>
      </c>
      <c r="K10" s="32">
        <f t="shared" si="9"/>
        <v>4025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hidden="1" customHeight="1" outlineLevel="1" x14ac:dyDescent="0.35">
      <c r="A11" s="30">
        <v>1020</v>
      </c>
      <c r="B11" s="30" t="s">
        <v>36</v>
      </c>
      <c r="C11" s="32">
        <v>0</v>
      </c>
      <c r="D11" s="32">
        <v>0</v>
      </c>
      <c r="E11" s="32">
        <f t="shared" si="1"/>
        <v>0</v>
      </c>
      <c r="F11" s="32">
        <v>0</v>
      </c>
      <c r="G11" s="32">
        <v>5000</v>
      </c>
      <c r="H11" s="32">
        <f t="shared" si="3"/>
        <v>-5000</v>
      </c>
      <c r="I11" s="32">
        <f t="shared" ref="I11:K11" si="10">F11-C11</f>
        <v>0</v>
      </c>
      <c r="J11" s="32">
        <f t="shared" si="10"/>
        <v>5000</v>
      </c>
      <c r="K11" s="32">
        <f t="shared" si="10"/>
        <v>-5000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hidden="1" customHeight="1" outlineLevel="1" x14ac:dyDescent="0.35">
      <c r="A12" s="30">
        <v>1021</v>
      </c>
      <c r="B12" s="30" t="s">
        <v>38</v>
      </c>
      <c r="C12" s="32">
        <v>0</v>
      </c>
      <c r="D12" s="33">
        <v>43814</v>
      </c>
      <c r="E12" s="32">
        <f t="shared" si="1"/>
        <v>-43814</v>
      </c>
      <c r="F12" s="32">
        <v>0</v>
      </c>
      <c r="G12" s="32">
        <v>0</v>
      </c>
      <c r="H12" s="32">
        <f t="shared" si="3"/>
        <v>0</v>
      </c>
      <c r="I12" s="32">
        <f t="shared" ref="I12:K12" si="11">F12-C12</f>
        <v>0</v>
      </c>
      <c r="J12" s="32">
        <f t="shared" si="11"/>
        <v>-43814</v>
      </c>
      <c r="K12" s="32">
        <f t="shared" si="11"/>
        <v>43814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hidden="1" customHeight="1" outlineLevel="1" x14ac:dyDescent="0.35">
      <c r="A13" s="30">
        <v>2001</v>
      </c>
      <c r="B13" s="30" t="s">
        <v>40</v>
      </c>
      <c r="C13" s="32">
        <v>0</v>
      </c>
      <c r="D13" s="33">
        <v>0</v>
      </c>
      <c r="E13" s="32">
        <f t="shared" si="1"/>
        <v>0</v>
      </c>
      <c r="F13" s="32">
        <v>0</v>
      </c>
      <c r="G13" s="32">
        <v>0</v>
      </c>
      <c r="H13" s="32">
        <f t="shared" si="3"/>
        <v>0</v>
      </c>
      <c r="I13" s="32">
        <f t="shared" ref="I13:K13" si="12">F13-C13</f>
        <v>0</v>
      </c>
      <c r="J13" s="32">
        <f t="shared" si="12"/>
        <v>0</v>
      </c>
      <c r="K13" s="32">
        <f t="shared" si="12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hidden="1" customHeight="1" outlineLevel="1" x14ac:dyDescent="0.35">
      <c r="A14" s="30">
        <v>2002</v>
      </c>
      <c r="B14" s="30" t="s">
        <v>42</v>
      </c>
      <c r="C14" s="32">
        <v>0</v>
      </c>
      <c r="D14" s="33">
        <v>12000</v>
      </c>
      <c r="E14" s="32">
        <f t="shared" si="1"/>
        <v>-12000</v>
      </c>
      <c r="F14" s="32">
        <v>5000</v>
      </c>
      <c r="G14" s="32">
        <v>20000</v>
      </c>
      <c r="H14" s="32">
        <f t="shared" si="3"/>
        <v>-15000</v>
      </c>
      <c r="I14" s="32">
        <f t="shared" ref="I14:K14" si="13">F14-C14</f>
        <v>5000</v>
      </c>
      <c r="J14" s="32">
        <f t="shared" si="13"/>
        <v>8000</v>
      </c>
      <c r="K14" s="32">
        <f t="shared" si="13"/>
        <v>-3000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hidden="1" customHeight="1" outlineLevel="1" x14ac:dyDescent="0.35">
      <c r="A15" s="30">
        <v>2004</v>
      </c>
      <c r="B15" s="30" t="s">
        <v>44</v>
      </c>
      <c r="C15" s="32">
        <v>0</v>
      </c>
      <c r="D15" s="33">
        <v>0</v>
      </c>
      <c r="E15" s="32">
        <f t="shared" si="1"/>
        <v>0</v>
      </c>
      <c r="F15" s="32">
        <v>0</v>
      </c>
      <c r="G15" s="32">
        <v>5000</v>
      </c>
      <c r="H15" s="32">
        <f t="shared" si="3"/>
        <v>-5000</v>
      </c>
      <c r="I15" s="32">
        <f t="shared" ref="I15:K15" si="14">F15-C15</f>
        <v>0</v>
      </c>
      <c r="J15" s="32">
        <f t="shared" si="14"/>
        <v>5000</v>
      </c>
      <c r="K15" s="32">
        <f t="shared" si="14"/>
        <v>-5000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hidden="1" customHeight="1" outlineLevel="1" x14ac:dyDescent="0.35">
      <c r="A16" s="30">
        <v>2007</v>
      </c>
      <c r="B16" s="30" t="s">
        <v>47</v>
      </c>
      <c r="C16" s="32">
        <v>0</v>
      </c>
      <c r="D16" s="33">
        <v>4536</v>
      </c>
      <c r="E16" s="32">
        <f t="shared" si="1"/>
        <v>-4536</v>
      </c>
      <c r="F16" s="32">
        <v>0</v>
      </c>
      <c r="G16" s="32">
        <v>10000</v>
      </c>
      <c r="H16" s="32">
        <f t="shared" si="3"/>
        <v>-10000</v>
      </c>
      <c r="I16" s="32">
        <f t="shared" ref="I16:K16" si="15">F16-C16</f>
        <v>0</v>
      </c>
      <c r="J16" s="32">
        <f t="shared" si="15"/>
        <v>5464</v>
      </c>
      <c r="K16" s="32">
        <f t="shared" si="15"/>
        <v>-5464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hidden="1" customHeight="1" outlineLevel="1" x14ac:dyDescent="0.35">
      <c r="A17" s="30">
        <v>3002</v>
      </c>
      <c r="B17" s="30" t="s">
        <v>49</v>
      </c>
      <c r="C17" s="32">
        <v>132500</v>
      </c>
      <c r="D17" s="33">
        <v>78421</v>
      </c>
      <c r="E17" s="32">
        <f t="shared" si="1"/>
        <v>54079</v>
      </c>
      <c r="F17" s="32">
        <v>100000</v>
      </c>
      <c r="G17" s="32">
        <v>100000</v>
      </c>
      <c r="H17" s="32">
        <f t="shared" si="3"/>
        <v>0</v>
      </c>
      <c r="I17" s="32">
        <f t="shared" ref="I17:K17" si="16">F17-C17</f>
        <v>-32500</v>
      </c>
      <c r="J17" s="32">
        <f t="shared" si="16"/>
        <v>21579</v>
      </c>
      <c r="K17" s="32">
        <f t="shared" si="16"/>
        <v>-54079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hidden="1" customHeight="1" outlineLevel="1" x14ac:dyDescent="0.35">
      <c r="A18" s="30">
        <v>3003</v>
      </c>
      <c r="B18" s="30" t="s">
        <v>51</v>
      </c>
      <c r="C18" s="32">
        <v>2401</v>
      </c>
      <c r="D18" s="33">
        <v>236479</v>
      </c>
      <c r="E18" s="32">
        <f t="shared" si="1"/>
        <v>-234078</v>
      </c>
      <c r="F18" s="32">
        <v>10000</v>
      </c>
      <c r="G18" s="32">
        <v>200000</v>
      </c>
      <c r="H18" s="32">
        <f t="shared" si="3"/>
        <v>-190000</v>
      </c>
      <c r="I18" s="32">
        <f t="shared" ref="I18:K18" si="17">F18-C18</f>
        <v>7599</v>
      </c>
      <c r="J18" s="32">
        <f t="shared" si="17"/>
        <v>-36479</v>
      </c>
      <c r="K18" s="32">
        <f t="shared" si="17"/>
        <v>44078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hidden="1" customHeight="1" outlineLevel="1" x14ac:dyDescent="0.35">
      <c r="A19" s="30">
        <v>3004</v>
      </c>
      <c r="B19" s="30" t="s">
        <v>54</v>
      </c>
      <c r="C19" s="32">
        <v>0</v>
      </c>
      <c r="D19" s="33">
        <v>3708</v>
      </c>
      <c r="E19" s="32">
        <f t="shared" si="1"/>
        <v>-3708</v>
      </c>
      <c r="F19" s="32">
        <v>0</v>
      </c>
      <c r="G19" s="32">
        <v>0</v>
      </c>
      <c r="H19" s="32">
        <f t="shared" si="3"/>
        <v>0</v>
      </c>
      <c r="I19" s="32">
        <f t="shared" ref="I19:K19" si="18">F19-C19</f>
        <v>0</v>
      </c>
      <c r="J19" s="32">
        <f t="shared" si="18"/>
        <v>-3708</v>
      </c>
      <c r="K19" s="32">
        <f t="shared" si="18"/>
        <v>3708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hidden="1" customHeight="1" outlineLevel="1" x14ac:dyDescent="0.35">
      <c r="A20" s="30">
        <v>3015</v>
      </c>
      <c r="B20" s="30" t="s">
        <v>55</v>
      </c>
      <c r="C20" s="32">
        <f>449924</f>
        <v>449924</v>
      </c>
      <c r="D20" s="33">
        <v>143082</v>
      </c>
      <c r="E20" s="32">
        <f t="shared" si="1"/>
        <v>306842</v>
      </c>
      <c r="F20" s="62">
        <v>500000</v>
      </c>
      <c r="G20" s="62">
        <v>150000</v>
      </c>
      <c r="H20" s="32">
        <f t="shared" si="3"/>
        <v>350000</v>
      </c>
      <c r="I20" s="32">
        <f t="shared" ref="I20:K20" si="19">F20-C20</f>
        <v>50076</v>
      </c>
      <c r="J20" s="32">
        <f t="shared" si="19"/>
        <v>6918</v>
      </c>
      <c r="K20" s="32">
        <f t="shared" si="19"/>
        <v>43158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hidden="1" customHeight="1" outlineLevel="1" x14ac:dyDescent="0.35">
      <c r="A21" s="30">
        <v>4004</v>
      </c>
      <c r="B21" s="30" t="s">
        <v>58</v>
      </c>
      <c r="C21" s="32">
        <f>148284+20000</f>
        <v>168284</v>
      </c>
      <c r="D21" s="33">
        <v>46587</v>
      </c>
      <c r="E21" s="32">
        <f t="shared" si="1"/>
        <v>121697</v>
      </c>
      <c r="F21" s="62">
        <v>230000</v>
      </c>
      <c r="G21" s="62">
        <v>300000</v>
      </c>
      <c r="H21" s="32">
        <f t="shared" si="3"/>
        <v>-70000</v>
      </c>
      <c r="I21" s="32">
        <f t="shared" ref="I21:K21" si="20">F21-C21</f>
        <v>61716</v>
      </c>
      <c r="J21" s="32">
        <f t="shared" si="20"/>
        <v>253413</v>
      </c>
      <c r="K21" s="32">
        <f t="shared" si="20"/>
        <v>-191697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hidden="1" customHeight="1" outlineLevel="1" x14ac:dyDescent="0.35">
      <c r="A22" s="30">
        <v>4013</v>
      </c>
      <c r="B22" s="30" t="s">
        <v>59</v>
      </c>
      <c r="C22" s="32">
        <v>250000</v>
      </c>
      <c r="D22" s="33">
        <v>183499</v>
      </c>
      <c r="E22" s="32">
        <f t="shared" si="1"/>
        <v>66501</v>
      </c>
      <c r="F22" s="62">
        <v>250000</v>
      </c>
      <c r="G22" s="62">
        <v>500000</v>
      </c>
      <c r="H22" s="32">
        <f t="shared" si="3"/>
        <v>-250000</v>
      </c>
      <c r="I22" s="32">
        <f t="shared" ref="I22:K22" si="21">F22-C22</f>
        <v>0</v>
      </c>
      <c r="J22" s="32">
        <f t="shared" si="21"/>
        <v>316501</v>
      </c>
      <c r="K22" s="32">
        <f t="shared" si="21"/>
        <v>-316501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hidden="1" customHeight="1" outlineLevel="1" x14ac:dyDescent="0.35">
      <c r="A23" s="30">
        <v>4014</v>
      </c>
      <c r="B23" s="30" t="s">
        <v>62</v>
      </c>
      <c r="C23" s="32">
        <v>-20000</v>
      </c>
      <c r="D23" s="33">
        <v>0</v>
      </c>
      <c r="E23" s="32">
        <f t="shared" si="1"/>
        <v>-20000</v>
      </c>
      <c r="F23" s="32">
        <v>-20000</v>
      </c>
      <c r="G23" s="32">
        <v>0</v>
      </c>
      <c r="H23" s="32">
        <f t="shared" si="3"/>
        <v>-20000</v>
      </c>
      <c r="I23" s="32">
        <f t="shared" ref="I23:K23" si="22">F23-C23</f>
        <v>0</v>
      </c>
      <c r="J23" s="32">
        <f t="shared" si="22"/>
        <v>0</v>
      </c>
      <c r="K23" s="32">
        <f t="shared" si="22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hidden="1" customHeight="1" outlineLevel="1" x14ac:dyDescent="0.35">
      <c r="A24" s="30">
        <v>5001</v>
      </c>
      <c r="B24" s="30" t="s">
        <v>63</v>
      </c>
      <c r="C24" s="32">
        <f>502500-1200</f>
        <v>501300</v>
      </c>
      <c r="D24" s="33">
        <v>70600</v>
      </c>
      <c r="E24" s="32">
        <f t="shared" si="1"/>
        <v>430700</v>
      </c>
      <c r="F24" s="32">
        <v>448000</v>
      </c>
      <c r="G24" s="32">
        <v>0</v>
      </c>
      <c r="H24" s="32">
        <f t="shared" si="3"/>
        <v>448000</v>
      </c>
      <c r="I24" s="32">
        <f t="shared" ref="I24:K24" si="23">F24-C24</f>
        <v>-53300</v>
      </c>
      <c r="J24" s="32">
        <f t="shared" si="23"/>
        <v>-70600</v>
      </c>
      <c r="K24" s="32">
        <f t="shared" si="23"/>
        <v>17300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hidden="1" customHeight="1" outlineLevel="1" x14ac:dyDescent="0.35">
      <c r="A25" s="30">
        <v>5002</v>
      </c>
      <c r="B25" s="30" t="s">
        <v>66</v>
      </c>
      <c r="C25" s="32">
        <v>301500</v>
      </c>
      <c r="D25" s="33">
        <v>0</v>
      </c>
      <c r="E25" s="32">
        <f t="shared" si="1"/>
        <v>301500</v>
      </c>
      <c r="F25" s="32">
        <v>270000</v>
      </c>
      <c r="G25" s="32">
        <v>0</v>
      </c>
      <c r="H25" s="32">
        <f t="shared" si="3"/>
        <v>270000</v>
      </c>
      <c r="I25" s="32">
        <f t="shared" ref="I25:K25" si="24">F25-C25</f>
        <v>-31500</v>
      </c>
      <c r="J25" s="32">
        <f t="shared" si="24"/>
        <v>0</v>
      </c>
      <c r="K25" s="32">
        <f t="shared" si="24"/>
        <v>-31500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hidden="1" customHeight="1" outlineLevel="1" x14ac:dyDescent="0.35">
      <c r="A26" s="30">
        <v>5004</v>
      </c>
      <c r="B26" s="30" t="s">
        <v>68</v>
      </c>
      <c r="C26" s="32">
        <v>160000</v>
      </c>
      <c r="D26" s="33">
        <v>0</v>
      </c>
      <c r="E26" s="32">
        <f t="shared" si="1"/>
        <v>160000</v>
      </c>
      <c r="F26" s="32">
        <v>210000</v>
      </c>
      <c r="G26" s="32">
        <v>0</v>
      </c>
      <c r="H26" s="32">
        <f t="shared" si="3"/>
        <v>210000</v>
      </c>
      <c r="I26" s="32">
        <f t="shared" ref="I26:K26" si="25">F26-C26</f>
        <v>50000</v>
      </c>
      <c r="J26" s="32">
        <f t="shared" si="25"/>
        <v>0</v>
      </c>
      <c r="K26" s="32">
        <f t="shared" si="25"/>
        <v>50000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hidden="1" customHeight="1" outlineLevel="1" x14ac:dyDescent="0.35">
      <c r="A27" s="30">
        <v>5005</v>
      </c>
      <c r="B27" s="30" t="s">
        <v>70</v>
      </c>
      <c r="C27" s="32">
        <v>188950</v>
      </c>
      <c r="D27" s="33">
        <v>0</v>
      </c>
      <c r="E27" s="32">
        <f t="shared" si="1"/>
        <v>188950</v>
      </c>
      <c r="F27" s="32">
        <v>100000</v>
      </c>
      <c r="G27" s="32">
        <v>0</v>
      </c>
      <c r="H27" s="32">
        <f t="shared" si="3"/>
        <v>100000</v>
      </c>
      <c r="I27" s="32">
        <f t="shared" ref="I27:K27" si="26">F27-C27</f>
        <v>-88950</v>
      </c>
      <c r="J27" s="32">
        <f t="shared" si="26"/>
        <v>0</v>
      </c>
      <c r="K27" s="32">
        <f t="shared" si="26"/>
        <v>-88950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hidden="1" customHeight="1" outlineLevel="1" x14ac:dyDescent="0.35">
      <c r="A28" s="30">
        <v>5006</v>
      </c>
      <c r="B28" s="30" t="s">
        <v>72</v>
      </c>
      <c r="C28" s="32">
        <v>312083</v>
      </c>
      <c r="D28" s="33">
        <v>0</v>
      </c>
      <c r="E28" s="32">
        <f t="shared" si="1"/>
        <v>312083</v>
      </c>
      <c r="F28" s="32">
        <v>280000</v>
      </c>
      <c r="G28" s="32">
        <v>0</v>
      </c>
      <c r="H28" s="32">
        <f t="shared" si="3"/>
        <v>280000</v>
      </c>
      <c r="I28" s="32">
        <f t="shared" ref="I28:K28" si="27">F28-C28</f>
        <v>-32083</v>
      </c>
      <c r="J28" s="32">
        <f t="shared" si="27"/>
        <v>0</v>
      </c>
      <c r="K28" s="32">
        <f t="shared" si="27"/>
        <v>-32083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hidden="1" customHeight="1" outlineLevel="1" x14ac:dyDescent="0.35">
      <c r="A29" s="30">
        <v>5007</v>
      </c>
      <c r="B29" s="30" t="s">
        <v>74</v>
      </c>
      <c r="C29" s="32">
        <f>-300+200</f>
        <v>-100</v>
      </c>
      <c r="D29" s="33">
        <f>29165+1564-10963</f>
        <v>19766</v>
      </c>
      <c r="E29" s="32">
        <f t="shared" si="1"/>
        <v>-19866</v>
      </c>
      <c r="F29" s="32">
        <v>20000</v>
      </c>
      <c r="G29" s="32">
        <v>10000</v>
      </c>
      <c r="H29" s="32">
        <f t="shared" si="3"/>
        <v>10000</v>
      </c>
      <c r="I29" s="32">
        <f t="shared" ref="I29:K29" si="28">F29-C29</f>
        <v>20100</v>
      </c>
      <c r="J29" s="32">
        <f t="shared" si="28"/>
        <v>-9766</v>
      </c>
      <c r="K29" s="32">
        <f t="shared" si="28"/>
        <v>29866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hidden="1" customHeight="1" outlineLevel="1" x14ac:dyDescent="0.35">
      <c r="A30" s="30">
        <v>5008</v>
      </c>
      <c r="B30" s="30" t="s">
        <v>76</v>
      </c>
      <c r="C30" s="32">
        <v>0</v>
      </c>
      <c r="D30" s="33">
        <v>654666</v>
      </c>
      <c r="E30" s="32">
        <f t="shared" si="1"/>
        <v>-654666</v>
      </c>
      <c r="F30" s="32">
        <v>0</v>
      </c>
      <c r="G30" s="32">
        <v>677802</v>
      </c>
      <c r="H30" s="32">
        <f t="shared" si="3"/>
        <v>-677802</v>
      </c>
      <c r="I30" s="32">
        <f t="shared" ref="I30:K30" si="29">F30-C30</f>
        <v>0</v>
      </c>
      <c r="J30" s="32">
        <f t="shared" si="29"/>
        <v>23136</v>
      </c>
      <c r="K30" s="32">
        <f t="shared" si="29"/>
        <v>-23136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hidden="1" customHeight="1" outlineLevel="1" x14ac:dyDescent="0.35">
      <c r="A31" s="30">
        <v>5009</v>
      </c>
      <c r="B31" s="30" t="s">
        <v>78</v>
      </c>
      <c r="C31" s="32">
        <v>12000</v>
      </c>
      <c r="D31" s="33">
        <v>149097</v>
      </c>
      <c r="E31" s="32">
        <f t="shared" si="1"/>
        <v>-137097</v>
      </c>
      <c r="F31" s="32">
        <v>12000</v>
      </c>
      <c r="G31" s="32">
        <v>70000</v>
      </c>
      <c r="H31" s="32">
        <f t="shared" si="3"/>
        <v>-58000</v>
      </c>
      <c r="I31" s="32">
        <f t="shared" ref="I31:K31" si="30">F31-C31</f>
        <v>0</v>
      </c>
      <c r="J31" s="32">
        <f t="shared" si="30"/>
        <v>-79097</v>
      </c>
      <c r="K31" s="32">
        <f t="shared" si="30"/>
        <v>79097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hidden="1" customHeight="1" outlineLevel="1" x14ac:dyDescent="0.35">
      <c r="A32" s="30">
        <v>5010</v>
      </c>
      <c r="B32" s="30" t="s">
        <v>80</v>
      </c>
      <c r="C32" s="32">
        <v>0</v>
      </c>
      <c r="D32" s="33">
        <v>137799</v>
      </c>
      <c r="E32" s="32">
        <f t="shared" si="1"/>
        <v>-137799</v>
      </c>
      <c r="F32" s="32">
        <v>0</v>
      </c>
      <c r="G32" s="32">
        <v>60000</v>
      </c>
      <c r="H32" s="32">
        <f t="shared" si="3"/>
        <v>-60000</v>
      </c>
      <c r="I32" s="32">
        <f t="shared" ref="I32:K32" si="31">F32-C32</f>
        <v>0</v>
      </c>
      <c r="J32" s="32">
        <f t="shared" si="31"/>
        <v>-77799</v>
      </c>
      <c r="K32" s="32">
        <f t="shared" si="31"/>
        <v>77799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hidden="1" customHeight="1" outlineLevel="1" x14ac:dyDescent="0.35">
      <c r="A33" s="30">
        <v>5011</v>
      </c>
      <c r="B33" s="30" t="s">
        <v>82</v>
      </c>
      <c r="C33" s="32">
        <v>0</v>
      </c>
      <c r="D33" s="33">
        <v>46713</v>
      </c>
      <c r="E33" s="32">
        <f t="shared" si="1"/>
        <v>-46713</v>
      </c>
      <c r="F33" s="32">
        <v>0</v>
      </c>
      <c r="G33" s="32">
        <v>50000</v>
      </c>
      <c r="H33" s="32">
        <f t="shared" si="3"/>
        <v>-50000</v>
      </c>
      <c r="I33" s="32">
        <f t="shared" ref="I33:K33" si="32">F33-C33</f>
        <v>0</v>
      </c>
      <c r="J33" s="32">
        <f t="shared" si="32"/>
        <v>3287</v>
      </c>
      <c r="K33" s="32">
        <f t="shared" si="32"/>
        <v>-3287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hidden="1" customHeight="1" outlineLevel="1" x14ac:dyDescent="0.35">
      <c r="A34" s="30">
        <v>5012</v>
      </c>
      <c r="B34" s="30" t="s">
        <v>84</v>
      </c>
      <c r="C34" s="32">
        <v>0</v>
      </c>
      <c r="D34" s="33">
        <v>45793</v>
      </c>
      <c r="E34" s="32">
        <f t="shared" si="1"/>
        <v>-45793</v>
      </c>
      <c r="F34" s="32">
        <v>0</v>
      </c>
      <c r="G34" s="32">
        <v>20000</v>
      </c>
      <c r="H34" s="32">
        <f t="shared" si="3"/>
        <v>-20000</v>
      </c>
      <c r="I34" s="32">
        <f t="shared" ref="I34:K34" si="33">F34-C34</f>
        <v>0</v>
      </c>
      <c r="J34" s="32">
        <f t="shared" si="33"/>
        <v>-25793</v>
      </c>
      <c r="K34" s="32">
        <f t="shared" si="33"/>
        <v>25793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hidden="1" customHeight="1" outlineLevel="1" x14ac:dyDescent="0.35">
      <c r="A35" s="30">
        <v>5013</v>
      </c>
      <c r="B35" s="30" t="s">
        <v>86</v>
      </c>
      <c r="C35" s="32">
        <v>0</v>
      </c>
      <c r="D35" s="33">
        <v>182960</v>
      </c>
      <c r="E35" s="32">
        <f t="shared" si="1"/>
        <v>-182960</v>
      </c>
      <c r="F35" s="32">
        <v>0</v>
      </c>
      <c r="G35" s="32">
        <v>200000</v>
      </c>
      <c r="H35" s="32">
        <f t="shared" si="3"/>
        <v>-200000</v>
      </c>
      <c r="I35" s="32">
        <f t="shared" ref="I35:K35" si="34">F35-C35</f>
        <v>0</v>
      </c>
      <c r="J35" s="32">
        <f t="shared" si="34"/>
        <v>17040</v>
      </c>
      <c r="K35" s="32">
        <f t="shared" si="34"/>
        <v>-17040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hidden="1" customHeight="1" outlineLevel="1" x14ac:dyDescent="0.35">
      <c r="A36" s="30">
        <v>5014</v>
      </c>
      <c r="B36" s="30" t="s">
        <v>88</v>
      </c>
      <c r="C36" s="32">
        <v>0</v>
      </c>
      <c r="D36" s="33">
        <v>48750</v>
      </c>
      <c r="E36" s="32">
        <f t="shared" si="1"/>
        <v>-48750</v>
      </c>
      <c r="F36" s="32">
        <v>0</v>
      </c>
      <c r="G36" s="32">
        <v>55000</v>
      </c>
      <c r="H36" s="32">
        <f t="shared" si="3"/>
        <v>-55000</v>
      </c>
      <c r="I36" s="32">
        <f t="shared" ref="I36:K36" si="35">F36-C36</f>
        <v>0</v>
      </c>
      <c r="J36" s="32">
        <f t="shared" si="35"/>
        <v>6250</v>
      </c>
      <c r="K36" s="32">
        <f t="shared" si="35"/>
        <v>-6250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hidden="1" customHeight="1" outlineLevel="1" x14ac:dyDescent="0.35">
      <c r="A37" s="30">
        <v>5015</v>
      </c>
      <c r="B37" s="30" t="s">
        <v>90</v>
      </c>
      <c r="C37" s="32">
        <v>0</v>
      </c>
      <c r="D37" s="33">
        <v>44669</v>
      </c>
      <c r="E37" s="32">
        <f t="shared" si="1"/>
        <v>-44669</v>
      </c>
      <c r="F37" s="32">
        <v>0</v>
      </c>
      <c r="G37" s="32">
        <v>50000</v>
      </c>
      <c r="H37" s="32">
        <f t="shared" si="3"/>
        <v>-50000</v>
      </c>
      <c r="I37" s="32">
        <f t="shared" ref="I37:K37" si="36">F37-C37</f>
        <v>0</v>
      </c>
      <c r="J37" s="32">
        <f t="shared" si="36"/>
        <v>5331</v>
      </c>
      <c r="K37" s="32">
        <f t="shared" si="36"/>
        <v>-5331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hidden="1" customHeight="1" outlineLevel="1" x14ac:dyDescent="0.35">
      <c r="A38" s="30">
        <v>5016</v>
      </c>
      <c r="B38" s="30" t="s">
        <v>92</v>
      </c>
      <c r="C38" s="32">
        <v>0</v>
      </c>
      <c r="D38" s="33">
        <v>16939</v>
      </c>
      <c r="E38" s="32">
        <f t="shared" si="1"/>
        <v>-16939</v>
      </c>
      <c r="F38" s="32">
        <v>0</v>
      </c>
      <c r="G38" s="32">
        <v>6000</v>
      </c>
      <c r="H38" s="32">
        <f t="shared" si="3"/>
        <v>-6000</v>
      </c>
      <c r="I38" s="32">
        <f t="shared" ref="I38:K38" si="37">F38-C38</f>
        <v>0</v>
      </c>
      <c r="J38" s="32">
        <f t="shared" si="37"/>
        <v>-10939</v>
      </c>
      <c r="K38" s="32">
        <f t="shared" si="37"/>
        <v>10939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hidden="1" customHeight="1" outlineLevel="1" x14ac:dyDescent="0.35">
      <c r="A39" s="30">
        <v>5017</v>
      </c>
      <c r="B39" s="30" t="s">
        <v>93</v>
      </c>
      <c r="C39" s="32">
        <v>0</v>
      </c>
      <c r="D39" s="33">
        <v>10784</v>
      </c>
      <c r="E39" s="32">
        <f t="shared" si="1"/>
        <v>-10784</v>
      </c>
      <c r="F39" s="32">
        <v>0</v>
      </c>
      <c r="G39" s="32">
        <v>11000</v>
      </c>
      <c r="H39" s="32">
        <f t="shared" si="3"/>
        <v>-11000</v>
      </c>
      <c r="I39" s="32">
        <f t="shared" ref="I39:K39" si="38">F39-C39</f>
        <v>0</v>
      </c>
      <c r="J39" s="32">
        <f t="shared" si="38"/>
        <v>216</v>
      </c>
      <c r="K39" s="32">
        <f t="shared" si="38"/>
        <v>-216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hidden="1" customHeight="1" outlineLevel="1" x14ac:dyDescent="0.35">
      <c r="A40" s="30">
        <v>5018</v>
      </c>
      <c r="B40" s="30" t="s">
        <v>94</v>
      </c>
      <c r="C40" s="32">
        <v>0</v>
      </c>
      <c r="D40" s="33">
        <v>68709</v>
      </c>
      <c r="E40" s="32">
        <f t="shared" si="1"/>
        <v>-68709</v>
      </c>
      <c r="F40" s="32">
        <v>0</v>
      </c>
      <c r="G40" s="32">
        <v>60000</v>
      </c>
      <c r="H40" s="32">
        <f t="shared" si="3"/>
        <v>-60000</v>
      </c>
      <c r="I40" s="32">
        <f t="shared" ref="I40:K40" si="39">F40-C40</f>
        <v>0</v>
      </c>
      <c r="J40" s="32">
        <f t="shared" si="39"/>
        <v>-8709</v>
      </c>
      <c r="K40" s="32">
        <f t="shared" si="39"/>
        <v>8709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hidden="1" customHeight="1" outlineLevel="1" x14ac:dyDescent="0.35">
      <c r="A41" s="30">
        <v>5019</v>
      </c>
      <c r="B41" s="30" t="s">
        <v>95</v>
      </c>
      <c r="C41" s="32">
        <v>0</v>
      </c>
      <c r="D41" s="33">
        <v>73041</v>
      </c>
      <c r="E41" s="32">
        <f t="shared" si="1"/>
        <v>-73041</v>
      </c>
      <c r="F41" s="32">
        <v>0</v>
      </c>
      <c r="G41" s="32">
        <v>26100</v>
      </c>
      <c r="H41" s="32">
        <f t="shared" si="3"/>
        <v>-26100</v>
      </c>
      <c r="I41" s="32">
        <f t="shared" ref="I41:K41" si="40">F41-C41</f>
        <v>0</v>
      </c>
      <c r="J41" s="32">
        <f t="shared" si="40"/>
        <v>-46941</v>
      </c>
      <c r="K41" s="32">
        <f t="shared" si="40"/>
        <v>46941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hidden="1" customHeight="1" outlineLevel="1" x14ac:dyDescent="0.35">
      <c r="A42" s="30">
        <v>5020</v>
      </c>
      <c r="B42" s="30" t="s">
        <v>96</v>
      </c>
      <c r="C42" s="32">
        <v>0</v>
      </c>
      <c r="D42" s="33">
        <v>25673</v>
      </c>
      <c r="E42" s="32">
        <f t="shared" si="1"/>
        <v>-25673</v>
      </c>
      <c r="F42" s="32">
        <v>0</v>
      </c>
      <c r="G42" s="32">
        <v>34915</v>
      </c>
      <c r="H42" s="32">
        <f t="shared" si="3"/>
        <v>-34915</v>
      </c>
      <c r="I42" s="32">
        <f t="shared" ref="I42:K42" si="41">F42-C42</f>
        <v>0</v>
      </c>
      <c r="J42" s="32">
        <f t="shared" si="41"/>
        <v>9242</v>
      </c>
      <c r="K42" s="32">
        <f t="shared" si="41"/>
        <v>-9242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collapsed="1" x14ac:dyDescent="0.35">
      <c r="A43" s="16">
        <v>2</v>
      </c>
      <c r="B43" s="16" t="s">
        <v>97</v>
      </c>
      <c r="C43" s="20">
        <f t="shared" ref="C43:D43" si="42">SUM(C44:C55)</f>
        <v>304053</v>
      </c>
      <c r="D43" s="21">
        <f t="shared" si="42"/>
        <v>322819</v>
      </c>
      <c r="E43" s="20">
        <f t="shared" si="1"/>
        <v>-18766</v>
      </c>
      <c r="F43" s="20">
        <f t="shared" ref="F43:G43" si="43">SUM(F44:F55)</f>
        <v>286400</v>
      </c>
      <c r="G43" s="20">
        <f t="shared" si="43"/>
        <v>117000</v>
      </c>
      <c r="H43" s="20">
        <f t="shared" si="3"/>
        <v>169400</v>
      </c>
      <c r="I43" s="20">
        <f t="shared" ref="I43:K43" si="44">F43-C43</f>
        <v>-17653</v>
      </c>
      <c r="J43" s="20">
        <f t="shared" si="44"/>
        <v>-205819</v>
      </c>
      <c r="K43" s="20">
        <f t="shared" si="44"/>
        <v>188166</v>
      </c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3.5" hidden="1" customHeight="1" outlineLevel="1" x14ac:dyDescent="0.35">
      <c r="A44" s="30">
        <v>1004</v>
      </c>
      <c r="B44" s="30" t="s">
        <v>30</v>
      </c>
      <c r="C44" s="32">
        <v>0</v>
      </c>
      <c r="D44" s="33">
        <v>1500</v>
      </c>
      <c r="E44" s="32">
        <f t="shared" si="1"/>
        <v>-1500</v>
      </c>
      <c r="F44" s="32">
        <v>0</v>
      </c>
      <c r="G44" s="32">
        <v>0</v>
      </c>
      <c r="H44" s="32">
        <f t="shared" si="3"/>
        <v>0</v>
      </c>
      <c r="I44" s="32">
        <f t="shared" ref="I44:K44" si="45">F44-C44</f>
        <v>0</v>
      </c>
      <c r="J44" s="32">
        <f t="shared" si="45"/>
        <v>-1500</v>
      </c>
      <c r="K44" s="32">
        <f t="shared" si="45"/>
        <v>1500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hidden="1" customHeight="1" outlineLevel="1" x14ac:dyDescent="0.35">
      <c r="A45" s="30">
        <v>1010</v>
      </c>
      <c r="B45" s="30" t="s">
        <v>98</v>
      </c>
      <c r="C45" s="32">
        <v>0</v>
      </c>
      <c r="D45" s="33">
        <v>683</v>
      </c>
      <c r="E45" s="32">
        <f t="shared" si="1"/>
        <v>-683</v>
      </c>
      <c r="F45" s="32">
        <v>0</v>
      </c>
      <c r="G45" s="32">
        <v>0</v>
      </c>
      <c r="H45" s="32">
        <f t="shared" si="3"/>
        <v>0</v>
      </c>
      <c r="I45" s="32">
        <f t="shared" ref="I45:K45" si="46">F45-C45</f>
        <v>0</v>
      </c>
      <c r="J45" s="32">
        <f t="shared" si="46"/>
        <v>-683</v>
      </c>
      <c r="K45" s="32">
        <f t="shared" si="46"/>
        <v>683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hidden="1" customHeight="1" outlineLevel="1" x14ac:dyDescent="0.35">
      <c r="A46" s="30">
        <v>1012</v>
      </c>
      <c r="B46" s="30" t="s">
        <v>33</v>
      </c>
      <c r="C46" s="32">
        <v>0</v>
      </c>
      <c r="D46" s="33">
        <f>3000+7000</f>
        <v>10000</v>
      </c>
      <c r="E46" s="32">
        <f t="shared" si="1"/>
        <v>-10000</v>
      </c>
      <c r="F46" s="32">
        <v>0</v>
      </c>
      <c r="G46" s="32">
        <v>0</v>
      </c>
      <c r="H46" s="32">
        <f t="shared" si="3"/>
        <v>0</v>
      </c>
      <c r="I46" s="32">
        <f t="shared" ref="I46:K46" si="47">F46-C46</f>
        <v>0</v>
      </c>
      <c r="J46" s="32">
        <f t="shared" si="47"/>
        <v>-10000</v>
      </c>
      <c r="K46" s="32">
        <f t="shared" si="47"/>
        <v>10000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hidden="1" customHeight="1" outlineLevel="1" x14ac:dyDescent="0.35">
      <c r="A47" s="30">
        <v>1016</v>
      </c>
      <c r="B47" s="30" t="s">
        <v>99</v>
      </c>
      <c r="C47" s="32">
        <v>0</v>
      </c>
      <c r="D47" s="33">
        <v>16000</v>
      </c>
      <c r="E47" s="32">
        <f t="shared" si="1"/>
        <v>-16000</v>
      </c>
      <c r="F47" s="32">
        <v>0</v>
      </c>
      <c r="G47" s="32">
        <v>0</v>
      </c>
      <c r="H47" s="32">
        <f t="shared" si="3"/>
        <v>0</v>
      </c>
      <c r="I47" s="32">
        <f t="shared" ref="I47:K47" si="48">F47-C47</f>
        <v>0</v>
      </c>
      <c r="J47" s="32">
        <f t="shared" si="48"/>
        <v>-16000</v>
      </c>
      <c r="K47" s="32">
        <f t="shared" si="48"/>
        <v>16000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hidden="1" customHeight="1" outlineLevel="1" x14ac:dyDescent="0.35">
      <c r="A48" s="30">
        <v>2006</v>
      </c>
      <c r="B48" s="30" t="s">
        <v>100</v>
      </c>
      <c r="C48" s="32">
        <v>0</v>
      </c>
      <c r="D48" s="33">
        <v>1000</v>
      </c>
      <c r="E48" s="32">
        <f t="shared" si="1"/>
        <v>-1000</v>
      </c>
      <c r="F48" s="32">
        <v>0</v>
      </c>
      <c r="G48" s="32">
        <v>0</v>
      </c>
      <c r="H48" s="32">
        <f t="shared" si="3"/>
        <v>0</v>
      </c>
      <c r="I48" s="32">
        <f t="shared" ref="I48:K48" si="49">F48-C48</f>
        <v>0</v>
      </c>
      <c r="J48" s="32">
        <f t="shared" si="49"/>
        <v>-1000</v>
      </c>
      <c r="K48" s="32">
        <f t="shared" si="49"/>
        <v>1000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hidden="1" customHeight="1" outlineLevel="1" x14ac:dyDescent="0.35">
      <c r="A49" s="30">
        <v>4003</v>
      </c>
      <c r="B49" s="30" t="s">
        <v>101</v>
      </c>
      <c r="C49" s="32">
        <v>137581</v>
      </c>
      <c r="D49" s="33">
        <v>163327</v>
      </c>
      <c r="E49" s="32">
        <f t="shared" si="1"/>
        <v>-25746</v>
      </c>
      <c r="F49" s="32">
        <v>150000</v>
      </c>
      <c r="G49" s="32">
        <v>110000</v>
      </c>
      <c r="H49" s="32">
        <f t="shared" si="3"/>
        <v>40000</v>
      </c>
      <c r="I49" s="32">
        <f t="shared" ref="I49:K49" si="50">F49-C49</f>
        <v>12419</v>
      </c>
      <c r="J49" s="32">
        <f t="shared" si="50"/>
        <v>-53327</v>
      </c>
      <c r="K49" s="32">
        <f t="shared" si="50"/>
        <v>65746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hidden="1" customHeight="1" outlineLevel="1" x14ac:dyDescent="0.35">
      <c r="A50" s="30">
        <v>4004</v>
      </c>
      <c r="B50" s="30" t="s">
        <v>58</v>
      </c>
      <c r="C50" s="32">
        <v>277617</v>
      </c>
      <c r="D50" s="33">
        <v>64492</v>
      </c>
      <c r="E50" s="32">
        <f t="shared" si="1"/>
        <v>213125</v>
      </c>
      <c r="F50" s="32">
        <v>248000</v>
      </c>
      <c r="G50" s="32">
        <v>0</v>
      </c>
      <c r="H50" s="32">
        <f t="shared" si="3"/>
        <v>248000</v>
      </c>
      <c r="I50" s="32">
        <f t="shared" ref="I50:K50" si="51">F50-C50</f>
        <v>-29617</v>
      </c>
      <c r="J50" s="32">
        <f t="shared" si="51"/>
        <v>-64492</v>
      </c>
      <c r="K50" s="32">
        <f t="shared" si="51"/>
        <v>34875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hidden="1" customHeight="1" outlineLevel="1" x14ac:dyDescent="0.35">
      <c r="A51" s="30">
        <v>4014</v>
      </c>
      <c r="B51" s="30" t="s">
        <v>62</v>
      </c>
      <c r="C51" s="32">
        <v>-111600</v>
      </c>
      <c r="D51" s="33">
        <v>0</v>
      </c>
      <c r="E51" s="32">
        <f t="shared" si="1"/>
        <v>-111600</v>
      </c>
      <c r="F51" s="32">
        <v>-111600</v>
      </c>
      <c r="G51" s="32">
        <v>0</v>
      </c>
      <c r="H51" s="32">
        <f t="shared" si="3"/>
        <v>-111600</v>
      </c>
      <c r="I51" s="32">
        <f t="shared" ref="I51:K51" si="52">F51-C51</f>
        <v>0</v>
      </c>
      <c r="J51" s="32">
        <f t="shared" si="52"/>
        <v>0</v>
      </c>
      <c r="K51" s="32">
        <f t="shared" si="52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hidden="1" customHeight="1" outlineLevel="1" x14ac:dyDescent="0.35">
      <c r="A52" s="30">
        <v>5007</v>
      </c>
      <c r="B52" s="30" t="s">
        <v>74</v>
      </c>
      <c r="C52" s="32">
        <f>300+155</f>
        <v>455</v>
      </c>
      <c r="D52" s="33">
        <f>35500+25370</f>
        <v>60870</v>
      </c>
      <c r="E52" s="32">
        <f t="shared" si="1"/>
        <v>-60415</v>
      </c>
      <c r="F52" s="32">
        <v>0</v>
      </c>
      <c r="G52" s="32">
        <v>0</v>
      </c>
      <c r="H52" s="32">
        <f t="shared" si="3"/>
        <v>0</v>
      </c>
      <c r="I52" s="32">
        <f t="shared" ref="I52:K52" si="53">F52-C52</f>
        <v>-455</v>
      </c>
      <c r="J52" s="32">
        <f t="shared" si="53"/>
        <v>-60870</v>
      </c>
      <c r="K52" s="32">
        <f t="shared" si="53"/>
        <v>60415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hidden="1" customHeight="1" outlineLevel="1" x14ac:dyDescent="0.35">
      <c r="A53" s="30">
        <v>5011</v>
      </c>
      <c r="B53" s="30" t="s">
        <v>82</v>
      </c>
      <c r="C53" s="32">
        <v>0</v>
      </c>
      <c r="D53" s="33">
        <v>0</v>
      </c>
      <c r="E53" s="32">
        <f t="shared" si="1"/>
        <v>0</v>
      </c>
      <c r="F53" s="32">
        <v>0</v>
      </c>
      <c r="G53" s="32">
        <v>2000</v>
      </c>
      <c r="H53" s="32">
        <f t="shared" si="3"/>
        <v>-2000</v>
      </c>
      <c r="I53" s="32">
        <f t="shared" ref="I53:K53" si="54">F53-C53</f>
        <v>0</v>
      </c>
      <c r="J53" s="32">
        <f t="shared" si="54"/>
        <v>2000</v>
      </c>
      <c r="K53" s="32">
        <f t="shared" si="54"/>
        <v>-2000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hidden="1" customHeight="1" outlineLevel="1" x14ac:dyDescent="0.35">
      <c r="A54" s="30">
        <v>5012</v>
      </c>
      <c r="B54" s="30" t="s">
        <v>84</v>
      </c>
      <c r="C54" s="32">
        <v>0</v>
      </c>
      <c r="D54" s="33">
        <f>319+3274</f>
        <v>3593</v>
      </c>
      <c r="E54" s="32">
        <f t="shared" si="1"/>
        <v>-3593</v>
      </c>
      <c r="F54" s="32">
        <v>0</v>
      </c>
      <c r="G54" s="32">
        <v>5000</v>
      </c>
      <c r="H54" s="32">
        <f t="shared" si="3"/>
        <v>-5000</v>
      </c>
      <c r="I54" s="32">
        <f t="shared" ref="I54:K54" si="55">F54-C54</f>
        <v>0</v>
      </c>
      <c r="J54" s="32">
        <f t="shared" si="55"/>
        <v>1407</v>
      </c>
      <c r="K54" s="32">
        <f t="shared" si="55"/>
        <v>-1407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hidden="1" customHeight="1" outlineLevel="1" x14ac:dyDescent="0.35">
      <c r="A55" s="30">
        <v>5018</v>
      </c>
      <c r="B55" s="30" t="s">
        <v>94</v>
      </c>
      <c r="C55" s="32">
        <v>0</v>
      </c>
      <c r="D55" s="33">
        <v>1354</v>
      </c>
      <c r="E55" s="32">
        <f t="shared" si="1"/>
        <v>-1354</v>
      </c>
      <c r="F55" s="32">
        <v>0</v>
      </c>
      <c r="G55" s="32">
        <v>0</v>
      </c>
      <c r="H55" s="32">
        <f t="shared" si="3"/>
        <v>0</v>
      </c>
      <c r="I55" s="32">
        <f t="shared" ref="I55:K55" si="56">F55-C55</f>
        <v>0</v>
      </c>
      <c r="J55" s="32">
        <f t="shared" si="56"/>
        <v>-1354</v>
      </c>
      <c r="K55" s="32">
        <f t="shared" si="56"/>
        <v>1354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collapsed="1" x14ac:dyDescent="0.35">
      <c r="A56" s="16">
        <v>3</v>
      </c>
      <c r="B56" s="16" t="s">
        <v>102</v>
      </c>
      <c r="C56" s="20">
        <f t="shared" ref="C56:D56" si="57">SUM(C57:C73)</f>
        <v>-81027</v>
      </c>
      <c r="D56" s="21">
        <f t="shared" si="57"/>
        <v>188386</v>
      </c>
      <c r="E56" s="20">
        <f t="shared" si="1"/>
        <v>-269413</v>
      </c>
      <c r="F56" s="20">
        <f t="shared" ref="F56:G56" si="58">SUM(F57:F73)</f>
        <v>-32600</v>
      </c>
      <c r="G56" s="20">
        <f t="shared" si="58"/>
        <v>113000</v>
      </c>
      <c r="H56" s="20">
        <f t="shared" si="3"/>
        <v>-145600</v>
      </c>
      <c r="I56" s="20">
        <f t="shared" ref="I56:K56" si="59">F56-C56</f>
        <v>48427</v>
      </c>
      <c r="J56" s="20">
        <f t="shared" si="59"/>
        <v>-75386</v>
      </c>
      <c r="K56" s="20">
        <f t="shared" si="59"/>
        <v>123813</v>
      </c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3.5" hidden="1" customHeight="1" outlineLevel="1" x14ac:dyDescent="0.35">
      <c r="A57" s="30">
        <v>1004</v>
      </c>
      <c r="B57" s="30" t="s">
        <v>30</v>
      </c>
      <c r="C57" s="32">
        <v>88750</v>
      </c>
      <c r="D57" s="33">
        <v>66000</v>
      </c>
      <c r="E57" s="32">
        <f t="shared" si="1"/>
        <v>22750</v>
      </c>
      <c r="F57" s="32">
        <v>0</v>
      </c>
      <c r="G57" s="32">
        <v>0</v>
      </c>
      <c r="H57" s="32">
        <f t="shared" si="3"/>
        <v>0</v>
      </c>
      <c r="I57" s="32">
        <f t="shared" ref="I57:K57" si="60">F57-C57</f>
        <v>-88750</v>
      </c>
      <c r="J57" s="32">
        <f t="shared" si="60"/>
        <v>-66000</v>
      </c>
      <c r="K57" s="32">
        <f t="shared" si="60"/>
        <v>-22750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hidden="1" customHeight="1" outlineLevel="1" x14ac:dyDescent="0.35">
      <c r="A58" s="30">
        <v>1009</v>
      </c>
      <c r="B58" s="30" t="s">
        <v>103</v>
      </c>
      <c r="C58" s="32">
        <v>0</v>
      </c>
      <c r="D58" s="33">
        <v>0</v>
      </c>
      <c r="E58" s="32">
        <f t="shared" si="1"/>
        <v>0</v>
      </c>
      <c r="F58" s="32">
        <v>0</v>
      </c>
      <c r="G58" s="32">
        <v>12000</v>
      </c>
      <c r="H58" s="32">
        <f t="shared" si="3"/>
        <v>-12000</v>
      </c>
      <c r="I58" s="32">
        <f t="shared" ref="I58:K58" si="61">F58-C58</f>
        <v>0</v>
      </c>
      <c r="J58" s="32">
        <f t="shared" si="61"/>
        <v>12000</v>
      </c>
      <c r="K58" s="32">
        <f t="shared" si="61"/>
        <v>-12000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hidden="1" customHeight="1" outlineLevel="1" x14ac:dyDescent="0.35">
      <c r="A59" s="30">
        <v>1012</v>
      </c>
      <c r="B59" s="30" t="s">
        <v>33</v>
      </c>
      <c r="C59" s="32">
        <v>-3700</v>
      </c>
      <c r="D59" s="33">
        <v>15000</v>
      </c>
      <c r="E59" s="32">
        <f t="shared" si="1"/>
        <v>-18700</v>
      </c>
      <c r="F59" s="32">
        <v>0</v>
      </c>
      <c r="G59" s="32">
        <v>10000</v>
      </c>
      <c r="H59" s="32">
        <f t="shared" si="3"/>
        <v>-10000</v>
      </c>
      <c r="I59" s="32">
        <f t="shared" ref="I59:K59" si="62">F59-C59</f>
        <v>3700</v>
      </c>
      <c r="J59" s="32">
        <f t="shared" si="62"/>
        <v>-5000</v>
      </c>
      <c r="K59" s="32">
        <f t="shared" si="62"/>
        <v>8700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hidden="1" customHeight="1" outlineLevel="1" x14ac:dyDescent="0.35">
      <c r="A60" s="30">
        <v>1013</v>
      </c>
      <c r="B60" s="30" t="s">
        <v>104</v>
      </c>
      <c r="C60" s="32">
        <f>32500+2650</f>
        <v>35150</v>
      </c>
      <c r="D60" s="33">
        <v>27500</v>
      </c>
      <c r="E60" s="32">
        <f t="shared" si="1"/>
        <v>7650</v>
      </c>
      <c r="F60" s="62">
        <v>35000</v>
      </c>
      <c r="G60" s="62">
        <v>40000</v>
      </c>
      <c r="H60" s="32">
        <f t="shared" si="3"/>
        <v>-5000</v>
      </c>
      <c r="I60" s="32">
        <f t="shared" ref="I60:K60" si="63">F60-C60</f>
        <v>-150</v>
      </c>
      <c r="J60" s="32">
        <f t="shared" si="63"/>
        <v>12500</v>
      </c>
      <c r="K60" s="32">
        <f t="shared" si="63"/>
        <v>-12650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hidden="1" customHeight="1" outlineLevel="1" x14ac:dyDescent="0.35">
      <c r="A61" s="30">
        <v>1016</v>
      </c>
      <c r="B61" s="30" t="s">
        <v>99</v>
      </c>
      <c r="C61" s="32">
        <v>0</v>
      </c>
      <c r="D61" s="33">
        <v>10000</v>
      </c>
      <c r="E61" s="32">
        <f t="shared" si="1"/>
        <v>-10000</v>
      </c>
      <c r="F61" s="32">
        <v>0</v>
      </c>
      <c r="G61" s="32">
        <v>0</v>
      </c>
      <c r="H61" s="32">
        <f t="shared" si="3"/>
        <v>0</v>
      </c>
      <c r="I61" s="32">
        <f t="shared" ref="I61:K61" si="64">F61-C61</f>
        <v>0</v>
      </c>
      <c r="J61" s="32">
        <f t="shared" si="64"/>
        <v>-10000</v>
      </c>
      <c r="K61" s="32">
        <f t="shared" si="64"/>
        <v>10000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hidden="1" customHeight="1" outlineLevel="1" x14ac:dyDescent="0.35">
      <c r="A62" s="30">
        <v>1019</v>
      </c>
      <c r="B62" s="30" t="s">
        <v>35</v>
      </c>
      <c r="C62" s="32">
        <v>0</v>
      </c>
      <c r="D62" s="33">
        <v>140</v>
      </c>
      <c r="E62" s="32">
        <f t="shared" si="1"/>
        <v>-140</v>
      </c>
      <c r="F62" s="32">
        <v>0</v>
      </c>
      <c r="G62" s="32">
        <v>5000</v>
      </c>
      <c r="H62" s="32">
        <f t="shared" si="3"/>
        <v>-5000</v>
      </c>
      <c r="I62" s="32">
        <f t="shared" ref="I62:K62" si="65">F62-C62</f>
        <v>0</v>
      </c>
      <c r="J62" s="32">
        <f t="shared" si="65"/>
        <v>4860</v>
      </c>
      <c r="K62" s="32">
        <f t="shared" si="65"/>
        <v>-4860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hidden="1" customHeight="1" outlineLevel="1" x14ac:dyDescent="0.35">
      <c r="A63" s="30">
        <v>2004</v>
      </c>
      <c r="B63" s="30" t="s">
        <v>44</v>
      </c>
      <c r="C63" s="32">
        <v>0</v>
      </c>
      <c r="D63" s="33">
        <v>1500</v>
      </c>
      <c r="E63" s="32">
        <f t="shared" si="1"/>
        <v>-1500</v>
      </c>
      <c r="F63" s="32">
        <v>0</v>
      </c>
      <c r="G63" s="32">
        <v>6000</v>
      </c>
      <c r="H63" s="32">
        <f t="shared" si="3"/>
        <v>-6000</v>
      </c>
      <c r="I63" s="32">
        <f t="shared" ref="I63:K63" si="66">F63-C63</f>
        <v>0</v>
      </c>
      <c r="J63" s="32">
        <f t="shared" si="66"/>
        <v>4500</v>
      </c>
      <c r="K63" s="32">
        <f t="shared" si="66"/>
        <v>-4500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hidden="1" customHeight="1" outlineLevel="1" x14ac:dyDescent="0.35">
      <c r="A64" s="30">
        <v>2005</v>
      </c>
      <c r="B64" s="30" t="s">
        <v>105</v>
      </c>
      <c r="C64" s="32">
        <v>0</v>
      </c>
      <c r="D64" s="33">
        <v>6487</v>
      </c>
      <c r="E64" s="32">
        <f t="shared" si="1"/>
        <v>-6487</v>
      </c>
      <c r="F64" s="32">
        <v>0</v>
      </c>
      <c r="G64" s="32">
        <v>30000</v>
      </c>
      <c r="H64" s="32">
        <f t="shared" si="3"/>
        <v>-30000</v>
      </c>
      <c r="I64" s="32">
        <f t="shared" ref="I64:K64" si="67">F64-C64</f>
        <v>0</v>
      </c>
      <c r="J64" s="32">
        <f t="shared" si="67"/>
        <v>23513</v>
      </c>
      <c r="K64" s="32">
        <f t="shared" si="67"/>
        <v>-23513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hidden="1" customHeight="1" outlineLevel="1" x14ac:dyDescent="0.35">
      <c r="A65" s="30">
        <v>2006</v>
      </c>
      <c r="B65" s="30" t="s">
        <v>100</v>
      </c>
      <c r="C65" s="32">
        <v>0</v>
      </c>
      <c r="D65" s="33">
        <v>20050</v>
      </c>
      <c r="E65" s="32">
        <f t="shared" si="1"/>
        <v>-20050</v>
      </c>
      <c r="F65" s="32">
        <v>0</v>
      </c>
      <c r="G65" s="32">
        <v>5000</v>
      </c>
      <c r="H65" s="32">
        <f t="shared" si="3"/>
        <v>-5000</v>
      </c>
      <c r="I65" s="32">
        <f t="shared" ref="I65:K65" si="68">F65-C65</f>
        <v>0</v>
      </c>
      <c r="J65" s="32">
        <f t="shared" si="68"/>
        <v>-15050</v>
      </c>
      <c r="K65" s="32">
        <f t="shared" si="68"/>
        <v>15050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hidden="1" customHeight="1" outlineLevel="1" x14ac:dyDescent="0.35">
      <c r="A66" s="30">
        <v>4004</v>
      </c>
      <c r="B66" s="30" t="s">
        <v>58</v>
      </c>
      <c r="C66" s="32">
        <f>7040+405</f>
        <v>7445</v>
      </c>
      <c r="D66" s="33">
        <v>0</v>
      </c>
      <c r="E66" s="32">
        <f t="shared" si="1"/>
        <v>7445</v>
      </c>
      <c r="F66" s="32">
        <v>50000</v>
      </c>
      <c r="G66" s="32">
        <v>0</v>
      </c>
      <c r="H66" s="32">
        <f t="shared" si="3"/>
        <v>50000</v>
      </c>
      <c r="I66" s="32">
        <f t="shared" ref="I66:K66" si="69">F66-C66</f>
        <v>42555</v>
      </c>
      <c r="J66" s="32">
        <f t="shared" si="69"/>
        <v>0</v>
      </c>
      <c r="K66" s="32">
        <f t="shared" si="69"/>
        <v>42555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hidden="1" customHeight="1" outlineLevel="1" x14ac:dyDescent="0.35">
      <c r="A67" s="30">
        <v>4005</v>
      </c>
      <c r="B67" s="30" t="s">
        <v>106</v>
      </c>
      <c r="C67" s="32">
        <f>22285+5000</f>
        <v>27285</v>
      </c>
      <c r="D67" s="33">
        <v>2400</v>
      </c>
      <c r="E67" s="32">
        <f t="shared" si="1"/>
        <v>24885</v>
      </c>
      <c r="F67" s="32">
        <f>140000-90000</f>
        <v>50000</v>
      </c>
      <c r="G67" s="32">
        <v>0</v>
      </c>
      <c r="H67" s="32">
        <f t="shared" si="3"/>
        <v>50000</v>
      </c>
      <c r="I67" s="32">
        <f t="shared" ref="I67:K67" si="70">F67-C67</f>
        <v>22715</v>
      </c>
      <c r="J67" s="32">
        <f t="shared" si="70"/>
        <v>-2400</v>
      </c>
      <c r="K67" s="32">
        <f t="shared" si="70"/>
        <v>25115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hidden="1" customHeight="1" outlineLevel="1" x14ac:dyDescent="0.35">
      <c r="A68" s="30">
        <v>4006</v>
      </c>
      <c r="B68" s="30" t="s">
        <v>107</v>
      </c>
      <c r="C68" s="32">
        <v>-168700</v>
      </c>
      <c r="D68" s="33">
        <v>34000</v>
      </c>
      <c r="E68" s="32">
        <f t="shared" si="1"/>
        <v>-202700</v>
      </c>
      <c r="F68" s="32">
        <f>100000-200000</f>
        <v>-100000</v>
      </c>
      <c r="G68" s="32">
        <v>0</v>
      </c>
      <c r="H68" s="32">
        <f t="shared" si="3"/>
        <v>-100000</v>
      </c>
      <c r="I68" s="32">
        <f t="shared" ref="I68:K68" si="71">F68-C68</f>
        <v>68700</v>
      </c>
      <c r="J68" s="32">
        <f t="shared" si="71"/>
        <v>-34000</v>
      </c>
      <c r="K68" s="32">
        <f t="shared" si="71"/>
        <v>102700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hidden="1" customHeight="1" outlineLevel="1" x14ac:dyDescent="0.35">
      <c r="A69" s="30">
        <v>4007</v>
      </c>
      <c r="B69" s="30" t="s">
        <v>108</v>
      </c>
      <c r="C69" s="32">
        <f>5343+10000</f>
        <v>15343</v>
      </c>
      <c r="D69" s="33">
        <v>0</v>
      </c>
      <c r="E69" s="32">
        <f t="shared" si="1"/>
        <v>15343</v>
      </c>
      <c r="F69" s="32">
        <v>15000</v>
      </c>
      <c r="G69" s="32">
        <v>0</v>
      </c>
      <c r="H69" s="32">
        <f t="shared" si="3"/>
        <v>15000</v>
      </c>
      <c r="I69" s="32">
        <f t="shared" ref="I69:K69" si="72">F69-C69</f>
        <v>-343</v>
      </c>
      <c r="J69" s="32">
        <f t="shared" si="72"/>
        <v>0</v>
      </c>
      <c r="K69" s="32">
        <f t="shared" si="72"/>
        <v>-343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hidden="1" customHeight="1" outlineLevel="1" x14ac:dyDescent="0.35">
      <c r="A70" s="30">
        <v>4009</v>
      </c>
      <c r="B70" s="30" t="s">
        <v>109</v>
      </c>
      <c r="C70" s="32">
        <v>10000</v>
      </c>
      <c r="D70" s="33">
        <v>0</v>
      </c>
      <c r="E70" s="32">
        <f t="shared" si="1"/>
        <v>10000</v>
      </c>
      <c r="F70" s="32">
        <v>10000</v>
      </c>
      <c r="G70" s="32">
        <v>0</v>
      </c>
      <c r="H70" s="32">
        <f t="shared" si="3"/>
        <v>10000</v>
      </c>
      <c r="I70" s="32">
        <f t="shared" ref="I70:K70" si="73">F70-C70</f>
        <v>0</v>
      </c>
      <c r="J70" s="32">
        <f t="shared" si="73"/>
        <v>0</v>
      </c>
      <c r="K70" s="32">
        <f t="shared" si="73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hidden="1" customHeight="1" outlineLevel="1" x14ac:dyDescent="0.35">
      <c r="A71" s="30">
        <v>4014</v>
      </c>
      <c r="B71" s="30" t="s">
        <v>62</v>
      </c>
      <c r="C71" s="32">
        <v>-92600</v>
      </c>
      <c r="D71" s="33">
        <v>0</v>
      </c>
      <c r="E71" s="32">
        <f t="shared" si="1"/>
        <v>-92600</v>
      </c>
      <c r="F71" s="32">
        <v>-92600</v>
      </c>
      <c r="G71" s="32">
        <v>0</v>
      </c>
      <c r="H71" s="32">
        <f t="shared" si="3"/>
        <v>-92600</v>
      </c>
      <c r="I71" s="32">
        <f t="shared" ref="I71:K71" si="74">F71-C71</f>
        <v>0</v>
      </c>
      <c r="J71" s="32">
        <f t="shared" si="74"/>
        <v>0</v>
      </c>
      <c r="K71" s="32">
        <f t="shared" si="74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hidden="1" customHeight="1" outlineLevel="1" x14ac:dyDescent="0.35">
      <c r="A72" s="30">
        <v>5012</v>
      </c>
      <c r="B72" s="30" t="s">
        <v>84</v>
      </c>
      <c r="C72" s="32">
        <v>0</v>
      </c>
      <c r="D72" s="33">
        <f>3750+613</f>
        <v>4363</v>
      </c>
      <c r="E72" s="32">
        <f t="shared" si="1"/>
        <v>-4363</v>
      </c>
      <c r="F72" s="32">
        <v>0</v>
      </c>
      <c r="G72" s="32">
        <v>5000</v>
      </c>
      <c r="H72" s="32">
        <f t="shared" si="3"/>
        <v>-5000</v>
      </c>
      <c r="I72" s="32">
        <f t="shared" ref="I72:K72" si="75">F72-C72</f>
        <v>0</v>
      </c>
      <c r="J72" s="32">
        <f t="shared" si="75"/>
        <v>637</v>
      </c>
      <c r="K72" s="32">
        <f t="shared" si="75"/>
        <v>-637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hidden="1" customHeight="1" outlineLevel="1" x14ac:dyDescent="0.35">
      <c r="A73" s="30">
        <v>5018</v>
      </c>
      <c r="B73" s="30" t="s">
        <v>94</v>
      </c>
      <c r="C73" s="32">
        <v>0</v>
      </c>
      <c r="D73" s="33">
        <v>946</v>
      </c>
      <c r="E73" s="32">
        <f t="shared" si="1"/>
        <v>-946</v>
      </c>
      <c r="F73" s="32">
        <v>0</v>
      </c>
      <c r="G73" s="32">
        <v>0</v>
      </c>
      <c r="H73" s="32">
        <f t="shared" si="3"/>
        <v>0</v>
      </c>
      <c r="I73" s="32">
        <f t="shared" ref="I73:K73" si="76">F73-C73</f>
        <v>0</v>
      </c>
      <c r="J73" s="32">
        <f t="shared" si="76"/>
        <v>-946</v>
      </c>
      <c r="K73" s="32">
        <f t="shared" si="76"/>
        <v>946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collapsed="1" x14ac:dyDescent="0.35">
      <c r="A74" s="16">
        <v>4</v>
      </c>
      <c r="B74" s="16" t="s">
        <v>110</v>
      </c>
      <c r="C74" s="20">
        <f t="shared" ref="C74:D74" si="77">SUM(C75:C95)</f>
        <v>1689731</v>
      </c>
      <c r="D74" s="21">
        <f t="shared" si="77"/>
        <v>1686811</v>
      </c>
      <c r="E74" s="20">
        <f t="shared" si="1"/>
        <v>2920</v>
      </c>
      <c r="F74" s="20">
        <f t="shared" ref="F74:G74" si="78">SUM(F75:F95)</f>
        <v>1470000</v>
      </c>
      <c r="G74" s="20">
        <f t="shared" si="78"/>
        <v>1471586</v>
      </c>
      <c r="H74" s="20">
        <f t="shared" si="3"/>
        <v>-1586</v>
      </c>
      <c r="I74" s="20">
        <f t="shared" ref="I74:K74" si="79">F74-C74</f>
        <v>-219731</v>
      </c>
      <c r="J74" s="20">
        <f t="shared" si="79"/>
        <v>-215225</v>
      </c>
      <c r="K74" s="20">
        <f t="shared" si="79"/>
        <v>-4506</v>
      </c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3.5" hidden="1" customHeight="1" outlineLevel="1" x14ac:dyDescent="0.35">
      <c r="A75" s="30">
        <v>1019</v>
      </c>
      <c r="B75" s="30" t="s">
        <v>35</v>
      </c>
      <c r="C75" s="32">
        <v>0</v>
      </c>
      <c r="D75" s="33">
        <v>0</v>
      </c>
      <c r="E75" s="32">
        <f t="shared" si="1"/>
        <v>0</v>
      </c>
      <c r="F75" s="32">
        <v>0</v>
      </c>
      <c r="G75" s="32">
        <v>5000</v>
      </c>
      <c r="H75" s="32">
        <f t="shared" si="3"/>
        <v>-5000</v>
      </c>
      <c r="I75" s="32">
        <f t="shared" ref="I75:K75" si="80">F75-C75</f>
        <v>0</v>
      </c>
      <c r="J75" s="32">
        <f t="shared" si="80"/>
        <v>5000</v>
      </c>
      <c r="K75" s="32">
        <f t="shared" si="80"/>
        <v>-5000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hidden="1" customHeight="1" outlineLevel="1" x14ac:dyDescent="0.35">
      <c r="A76" s="30">
        <v>2003</v>
      </c>
      <c r="B76" s="30" t="s">
        <v>111</v>
      </c>
      <c r="C76" s="32">
        <v>0</v>
      </c>
      <c r="D76" s="33">
        <v>525</v>
      </c>
      <c r="E76" s="32">
        <f t="shared" si="1"/>
        <v>-525</v>
      </c>
      <c r="F76" s="32">
        <v>0</v>
      </c>
      <c r="G76" s="32">
        <v>5000</v>
      </c>
      <c r="H76" s="32">
        <f t="shared" si="3"/>
        <v>-5000</v>
      </c>
      <c r="I76" s="32">
        <f t="shared" ref="I76:K76" si="81">F76-C76</f>
        <v>0</v>
      </c>
      <c r="J76" s="32">
        <f t="shared" si="81"/>
        <v>4475</v>
      </c>
      <c r="K76" s="32">
        <f t="shared" si="81"/>
        <v>-4475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hidden="1" customHeight="1" outlineLevel="1" x14ac:dyDescent="0.35">
      <c r="A77" s="30">
        <v>2007</v>
      </c>
      <c r="B77" s="30" t="s">
        <v>47</v>
      </c>
      <c r="C77" s="32">
        <v>0</v>
      </c>
      <c r="D77" s="33">
        <v>294</v>
      </c>
      <c r="E77" s="32">
        <f t="shared" si="1"/>
        <v>-294</v>
      </c>
      <c r="F77" s="32">
        <v>0</v>
      </c>
      <c r="G77" s="32">
        <v>10000</v>
      </c>
      <c r="H77" s="32">
        <f t="shared" si="3"/>
        <v>-10000</v>
      </c>
      <c r="I77" s="32">
        <f t="shared" ref="I77:K77" si="82">F77-C77</f>
        <v>0</v>
      </c>
      <c r="J77" s="32">
        <f t="shared" si="82"/>
        <v>9706</v>
      </c>
      <c r="K77" s="32">
        <f t="shared" si="82"/>
        <v>-9706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hidden="1" customHeight="1" outlineLevel="1" x14ac:dyDescent="0.35">
      <c r="A78" s="30">
        <v>4001</v>
      </c>
      <c r="B78" s="30" t="s">
        <v>112</v>
      </c>
      <c r="C78" s="32">
        <v>0</v>
      </c>
      <c r="D78" s="33">
        <v>0</v>
      </c>
      <c r="E78" s="32">
        <f t="shared" si="1"/>
        <v>0</v>
      </c>
      <c r="F78" s="32">
        <v>0</v>
      </c>
      <c r="G78" s="32">
        <v>0</v>
      </c>
      <c r="H78" s="32">
        <f t="shared" si="3"/>
        <v>0</v>
      </c>
      <c r="I78" s="32">
        <f t="shared" ref="I78:K78" si="83">F78-C78</f>
        <v>0</v>
      </c>
      <c r="J78" s="32">
        <f t="shared" si="83"/>
        <v>0</v>
      </c>
      <c r="K78" s="32">
        <f t="shared" si="83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hidden="1" customHeight="1" outlineLevel="1" x14ac:dyDescent="0.35">
      <c r="A79" s="30">
        <v>4003</v>
      </c>
      <c r="B79" s="30" t="s">
        <v>101</v>
      </c>
      <c r="C79" s="32">
        <f>131691</f>
        <v>131691</v>
      </c>
      <c r="D79" s="33">
        <v>105099</v>
      </c>
      <c r="E79" s="32">
        <f t="shared" si="1"/>
        <v>26592</v>
      </c>
      <c r="F79" s="32">
        <v>0</v>
      </c>
      <c r="G79" s="32">
        <v>0</v>
      </c>
      <c r="H79" s="32">
        <f t="shared" si="3"/>
        <v>0</v>
      </c>
      <c r="I79" s="32">
        <f t="shared" ref="I79:K79" si="84">F79-C79</f>
        <v>-131691</v>
      </c>
      <c r="J79" s="32">
        <f t="shared" si="84"/>
        <v>-105099</v>
      </c>
      <c r="K79" s="32">
        <f t="shared" si="84"/>
        <v>-26592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hidden="1" customHeight="1" outlineLevel="1" x14ac:dyDescent="0.35">
      <c r="A80" s="30">
        <v>4004</v>
      </c>
      <c r="B80" s="30" t="s">
        <v>58</v>
      </c>
      <c r="C80" s="32">
        <f>251600-111600</f>
        <v>140000</v>
      </c>
      <c r="D80" s="33">
        <v>61745</v>
      </c>
      <c r="E80" s="32">
        <f t="shared" si="1"/>
        <v>78255</v>
      </c>
      <c r="F80" s="32">
        <v>140000</v>
      </c>
      <c r="G80" s="32">
        <v>140000</v>
      </c>
      <c r="H80" s="32">
        <f t="shared" si="3"/>
        <v>0</v>
      </c>
      <c r="I80" s="32">
        <f t="shared" ref="I80:K80" si="85">F80-C80</f>
        <v>0</v>
      </c>
      <c r="J80" s="32">
        <f t="shared" si="85"/>
        <v>78255</v>
      </c>
      <c r="K80" s="32">
        <f t="shared" si="85"/>
        <v>-78255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hidden="1" customHeight="1" outlineLevel="1" x14ac:dyDescent="0.35">
      <c r="A81" s="30">
        <v>4005</v>
      </c>
      <c r="B81" s="30" t="s">
        <v>106</v>
      </c>
      <c r="C81" s="32">
        <v>90000</v>
      </c>
      <c r="D81" s="33">
        <v>140789</v>
      </c>
      <c r="E81" s="32">
        <f t="shared" si="1"/>
        <v>-50789</v>
      </c>
      <c r="F81" s="32">
        <v>90000</v>
      </c>
      <c r="G81" s="32">
        <v>90000</v>
      </c>
      <c r="H81" s="32">
        <f t="shared" si="3"/>
        <v>0</v>
      </c>
      <c r="I81" s="32">
        <f t="shared" ref="I81:K81" si="86">F81-C81</f>
        <v>0</v>
      </c>
      <c r="J81" s="32">
        <f t="shared" si="86"/>
        <v>-50789</v>
      </c>
      <c r="K81" s="32">
        <f t="shared" si="86"/>
        <v>50789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hidden="1" customHeight="1" outlineLevel="1" x14ac:dyDescent="0.35">
      <c r="A82" s="30">
        <v>4006</v>
      </c>
      <c r="B82" s="30" t="s">
        <v>107</v>
      </c>
      <c r="C82" s="32">
        <v>200000</v>
      </c>
      <c r="D82" s="33">
        <v>330093</v>
      </c>
      <c r="E82" s="32">
        <f t="shared" si="1"/>
        <v>-130093</v>
      </c>
      <c r="F82" s="32">
        <v>200000</v>
      </c>
      <c r="G82" s="32">
        <v>200000</v>
      </c>
      <c r="H82" s="32">
        <f t="shared" si="3"/>
        <v>0</v>
      </c>
      <c r="I82" s="32">
        <f t="shared" ref="I82:K82" si="87">F82-C82</f>
        <v>0</v>
      </c>
      <c r="J82" s="32">
        <f t="shared" si="87"/>
        <v>-130093</v>
      </c>
      <c r="K82" s="32">
        <f t="shared" si="87"/>
        <v>130093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hidden="1" customHeight="1" outlineLevel="1" x14ac:dyDescent="0.35">
      <c r="A83" s="30">
        <v>4008</v>
      </c>
      <c r="B83" s="30" t="s">
        <v>113</v>
      </c>
      <c r="C83" s="32">
        <v>100000</v>
      </c>
      <c r="D83" s="33">
        <v>13330</v>
      </c>
      <c r="E83" s="32">
        <f t="shared" si="1"/>
        <v>86670</v>
      </c>
      <c r="F83" s="32">
        <v>100000</v>
      </c>
      <c r="G83" s="32">
        <v>100000</v>
      </c>
      <c r="H83" s="32">
        <f t="shared" si="3"/>
        <v>0</v>
      </c>
      <c r="I83" s="32">
        <f t="shared" ref="I83:K83" si="88">F83-C83</f>
        <v>0</v>
      </c>
      <c r="J83" s="32">
        <f t="shared" si="88"/>
        <v>86670</v>
      </c>
      <c r="K83" s="32">
        <f t="shared" si="88"/>
        <v>-86670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hidden="1" customHeight="1" outlineLevel="1" x14ac:dyDescent="0.35">
      <c r="A84" s="30">
        <v>4013</v>
      </c>
      <c r="B84" s="30" t="s">
        <v>114</v>
      </c>
      <c r="C84" s="32">
        <v>80350</v>
      </c>
      <c r="D84" s="33">
        <v>151655</v>
      </c>
      <c r="E84" s="32">
        <f t="shared" si="1"/>
        <v>-71305</v>
      </c>
      <c r="F84" s="32">
        <v>0</v>
      </c>
      <c r="G84" s="32">
        <v>0</v>
      </c>
      <c r="H84" s="32">
        <f t="shared" si="3"/>
        <v>0</v>
      </c>
      <c r="I84" s="32">
        <f t="shared" ref="I84:K84" si="89">F84-C84</f>
        <v>-80350</v>
      </c>
      <c r="J84" s="32">
        <f t="shared" si="89"/>
        <v>-151655</v>
      </c>
      <c r="K84" s="32">
        <f t="shared" si="89"/>
        <v>71305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hidden="1" customHeight="1" outlineLevel="1" x14ac:dyDescent="0.35">
      <c r="A85" s="30">
        <v>4014</v>
      </c>
      <c r="B85" s="30" t="s">
        <v>62</v>
      </c>
      <c r="C85" s="32">
        <f>828400+111600</f>
        <v>940000</v>
      </c>
      <c r="D85" s="33">
        <v>0</v>
      </c>
      <c r="E85" s="32">
        <f t="shared" si="1"/>
        <v>940000</v>
      </c>
      <c r="F85" s="32">
        <v>940000</v>
      </c>
      <c r="G85" s="32">
        <v>0</v>
      </c>
      <c r="H85" s="32">
        <f t="shared" si="3"/>
        <v>940000</v>
      </c>
      <c r="I85" s="32">
        <f t="shared" ref="I85:K85" si="90">F85-C85</f>
        <v>0</v>
      </c>
      <c r="J85" s="32">
        <f t="shared" si="90"/>
        <v>0</v>
      </c>
      <c r="K85" s="32">
        <f t="shared" si="90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hidden="1" customHeight="1" outlineLevel="1" x14ac:dyDescent="0.35">
      <c r="A86" s="30">
        <v>4015</v>
      </c>
      <c r="B86" s="30" t="s">
        <v>115</v>
      </c>
      <c r="C86" s="32">
        <v>0</v>
      </c>
      <c r="D86" s="33">
        <f>4218+839</f>
        <v>5057</v>
      </c>
      <c r="E86" s="32">
        <f t="shared" si="1"/>
        <v>-5057</v>
      </c>
      <c r="F86" s="32">
        <v>0</v>
      </c>
      <c r="G86" s="32">
        <v>0</v>
      </c>
      <c r="H86" s="32">
        <f t="shared" si="3"/>
        <v>0</v>
      </c>
      <c r="I86" s="32">
        <f t="shared" ref="I86:K87" si="91">F86-C86</f>
        <v>0</v>
      </c>
      <c r="J86" s="32">
        <f t="shared" si="91"/>
        <v>-5057</v>
      </c>
      <c r="K86" s="32">
        <f t="shared" si="91"/>
        <v>5057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hidden="1" customHeight="1" outlineLevel="1" x14ac:dyDescent="0.35">
      <c r="A87" s="30">
        <v>5007</v>
      </c>
      <c r="B87" s="30" t="s">
        <v>74</v>
      </c>
      <c r="C87" s="32">
        <f>240+7450</f>
        <v>7690</v>
      </c>
      <c r="D87" s="33">
        <v>0</v>
      </c>
      <c r="E87" s="32">
        <f t="shared" si="1"/>
        <v>7690</v>
      </c>
      <c r="F87" s="32">
        <v>0</v>
      </c>
      <c r="G87" s="32">
        <v>0</v>
      </c>
      <c r="H87" s="32">
        <f t="shared" si="3"/>
        <v>0</v>
      </c>
      <c r="I87" s="32">
        <f t="shared" ref="I87" si="92">F87-C87</f>
        <v>-7690</v>
      </c>
      <c r="J87" s="32">
        <f t="shared" ref="J87" si="93">G87-D87</f>
        <v>0</v>
      </c>
      <c r="K87" s="32">
        <f t="shared" si="91"/>
        <v>-7690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hidden="1" customHeight="1" outlineLevel="1" x14ac:dyDescent="0.35">
      <c r="A88" s="30">
        <v>5009</v>
      </c>
      <c r="B88" s="30" t="s">
        <v>116</v>
      </c>
      <c r="C88" s="32">
        <v>0</v>
      </c>
      <c r="D88" s="33">
        <v>1874</v>
      </c>
      <c r="E88" s="32">
        <f t="shared" si="1"/>
        <v>-1874</v>
      </c>
      <c r="F88" s="32">
        <v>0</v>
      </c>
      <c r="G88" s="32">
        <v>30000</v>
      </c>
      <c r="H88" s="32">
        <f t="shared" ref="H88:H98" si="94">F88-G88</f>
        <v>-30000</v>
      </c>
      <c r="I88" s="32">
        <f t="shared" ref="I88:K88" si="95">F88-C88</f>
        <v>0</v>
      </c>
      <c r="J88" s="32">
        <f t="shared" si="95"/>
        <v>28126</v>
      </c>
      <c r="K88" s="32">
        <f t="shared" si="95"/>
        <v>-28126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hidden="1" customHeight="1" outlineLevel="1" x14ac:dyDescent="0.35">
      <c r="A89" s="30">
        <v>5012</v>
      </c>
      <c r="B89" s="30" t="s">
        <v>84</v>
      </c>
      <c r="C89" s="32">
        <v>0</v>
      </c>
      <c r="D89" s="33">
        <v>0</v>
      </c>
      <c r="E89" s="32">
        <f t="shared" si="1"/>
        <v>0</v>
      </c>
      <c r="F89" s="32">
        <v>0</v>
      </c>
      <c r="G89" s="32">
        <v>5000</v>
      </c>
      <c r="H89" s="32">
        <f t="shared" si="94"/>
        <v>-5000</v>
      </c>
      <c r="I89" s="32">
        <f t="shared" ref="I89:K89" si="96">F89-C89</f>
        <v>0</v>
      </c>
      <c r="J89" s="32">
        <f t="shared" si="96"/>
        <v>5000</v>
      </c>
      <c r="K89" s="32">
        <f t="shared" si="96"/>
        <v>-5000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hidden="1" customHeight="1" outlineLevel="1" x14ac:dyDescent="0.35">
      <c r="A90" s="30">
        <v>5017</v>
      </c>
      <c r="B90" s="30" t="s">
        <v>93</v>
      </c>
      <c r="C90" s="32">
        <v>0</v>
      </c>
      <c r="D90" s="33">
        <v>2829</v>
      </c>
      <c r="E90" s="32">
        <f t="shared" si="1"/>
        <v>-2829</v>
      </c>
      <c r="F90" s="32">
        <v>0</v>
      </c>
      <c r="G90" s="32">
        <v>0</v>
      </c>
      <c r="H90" s="32">
        <f t="shared" si="94"/>
        <v>0</v>
      </c>
      <c r="I90" s="32">
        <f t="shared" ref="I90:K90" si="97">F90-C90</f>
        <v>0</v>
      </c>
      <c r="J90" s="32">
        <f t="shared" si="97"/>
        <v>-2829</v>
      </c>
      <c r="K90" s="32">
        <f t="shared" si="97"/>
        <v>2829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hidden="1" customHeight="1" outlineLevel="1" x14ac:dyDescent="0.35">
      <c r="A91" s="30">
        <v>5018</v>
      </c>
      <c r="B91" s="30" t="s">
        <v>94</v>
      </c>
      <c r="C91" s="32">
        <v>0</v>
      </c>
      <c r="D91" s="33">
        <v>1281</v>
      </c>
      <c r="E91" s="32">
        <f t="shared" si="1"/>
        <v>-1281</v>
      </c>
      <c r="F91" s="32">
        <v>0</v>
      </c>
      <c r="G91" s="32">
        <v>0</v>
      </c>
      <c r="H91" s="32">
        <f t="shared" si="94"/>
        <v>0</v>
      </c>
      <c r="I91" s="32">
        <f t="shared" ref="I91:K91" si="98">F91-C91</f>
        <v>0</v>
      </c>
      <c r="J91" s="32">
        <f t="shared" si="98"/>
        <v>-1281</v>
      </c>
      <c r="K91" s="32">
        <f t="shared" si="98"/>
        <v>1281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hidden="1" customHeight="1" outlineLevel="1" x14ac:dyDescent="0.35">
      <c r="A92" s="30">
        <v>5019</v>
      </c>
      <c r="B92" s="30" t="s">
        <v>95</v>
      </c>
      <c r="C92" s="32">
        <v>0</v>
      </c>
      <c r="D92" s="33">
        <v>0</v>
      </c>
      <c r="E92" s="32">
        <f t="shared" si="1"/>
        <v>0</v>
      </c>
      <c r="F92" s="32">
        <v>0</v>
      </c>
      <c r="G92" s="32">
        <v>35750</v>
      </c>
      <c r="H92" s="32">
        <f t="shared" si="94"/>
        <v>-35750</v>
      </c>
      <c r="I92" s="32">
        <f t="shared" ref="I92:K92" si="99">F92-C92</f>
        <v>0</v>
      </c>
      <c r="J92" s="32">
        <f t="shared" si="99"/>
        <v>35750</v>
      </c>
      <c r="K92" s="32">
        <f t="shared" si="99"/>
        <v>-35750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hidden="1" customHeight="1" outlineLevel="1" x14ac:dyDescent="0.35">
      <c r="A93" s="30">
        <v>5021</v>
      </c>
      <c r="B93" s="30" t="s">
        <v>117</v>
      </c>
      <c r="C93" s="32">
        <v>0</v>
      </c>
      <c r="D93" s="33">
        <v>620997</v>
      </c>
      <c r="E93" s="32">
        <f t="shared" si="1"/>
        <v>-620997</v>
      </c>
      <c r="F93" s="2">
        <v>0</v>
      </c>
      <c r="G93" s="32">
        <v>589475</v>
      </c>
      <c r="H93" s="32">
        <f t="shared" si="94"/>
        <v>-589475</v>
      </c>
      <c r="I93" s="32">
        <f t="shared" ref="I93:K93" si="100">F93-C93</f>
        <v>0</v>
      </c>
      <c r="J93" s="32">
        <f t="shared" si="100"/>
        <v>-31522</v>
      </c>
      <c r="K93" s="32">
        <f t="shared" si="100"/>
        <v>31522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hidden="1" customHeight="1" outlineLevel="1" x14ac:dyDescent="0.35">
      <c r="A94" s="30">
        <v>5022</v>
      </c>
      <c r="B94" s="30" t="s">
        <v>118</v>
      </c>
      <c r="C94" s="32">
        <v>0</v>
      </c>
      <c r="D94" s="33">
        <v>251243</v>
      </c>
      <c r="E94" s="32">
        <f t="shared" si="1"/>
        <v>-251243</v>
      </c>
      <c r="F94" s="32">
        <v>0</v>
      </c>
      <c r="G94" s="32">
        <v>235790</v>
      </c>
      <c r="H94" s="32">
        <f t="shared" si="94"/>
        <v>-235790</v>
      </c>
      <c r="I94" s="32">
        <f t="shared" ref="I94:K94" si="101">F94-C94</f>
        <v>0</v>
      </c>
      <c r="J94" s="32">
        <f t="shared" si="101"/>
        <v>-15453</v>
      </c>
      <c r="K94" s="32">
        <f t="shared" si="101"/>
        <v>15453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hidden="1" customHeight="1" outlineLevel="1" x14ac:dyDescent="0.35">
      <c r="A95" s="30">
        <v>5023</v>
      </c>
      <c r="B95" s="30" t="s">
        <v>119</v>
      </c>
      <c r="C95" s="32">
        <v>0</v>
      </c>
      <c r="D95" s="33">
        <v>0</v>
      </c>
      <c r="E95" s="32">
        <f t="shared" si="1"/>
        <v>0</v>
      </c>
      <c r="F95" s="32">
        <v>0</v>
      </c>
      <c r="G95" s="32">
        <v>25571</v>
      </c>
      <c r="H95" s="32">
        <f t="shared" si="94"/>
        <v>-25571</v>
      </c>
      <c r="I95" s="32">
        <f t="shared" ref="I95:K95" si="102">F95-C95</f>
        <v>0</v>
      </c>
      <c r="J95" s="32">
        <f t="shared" si="102"/>
        <v>25571</v>
      </c>
      <c r="K95" s="32">
        <f t="shared" si="102"/>
        <v>-25571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collapsed="1" x14ac:dyDescent="0.35">
      <c r="A96" s="16">
        <v>5</v>
      </c>
      <c r="B96" s="16" t="s">
        <v>120</v>
      </c>
      <c r="C96" s="20">
        <f t="shared" ref="C96:D96" si="103">SUM(C97:C125)</f>
        <v>306647</v>
      </c>
      <c r="D96" s="21">
        <f t="shared" si="103"/>
        <v>146159.58000000002</v>
      </c>
      <c r="E96" s="20">
        <f t="shared" si="1"/>
        <v>160487.41999999998</v>
      </c>
      <c r="F96" s="20">
        <f t="shared" ref="F96:G96" si="104">SUM(F97:F125)</f>
        <v>264400</v>
      </c>
      <c r="G96" s="20">
        <f t="shared" si="104"/>
        <v>264500</v>
      </c>
      <c r="H96" s="20">
        <f t="shared" si="94"/>
        <v>-100</v>
      </c>
      <c r="I96" s="20">
        <f t="shared" ref="I96:K96" si="105">F96-C96</f>
        <v>-42247</v>
      </c>
      <c r="J96" s="20">
        <f t="shared" si="105"/>
        <v>118340.41999999998</v>
      </c>
      <c r="K96" s="20">
        <f t="shared" si="105"/>
        <v>-160587.41999999998</v>
      </c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3.5" hidden="1" customHeight="1" outlineLevel="1" x14ac:dyDescent="0.35">
      <c r="A97" s="30">
        <v>1001</v>
      </c>
      <c r="B97" s="30" t="s">
        <v>27</v>
      </c>
      <c r="C97" s="32">
        <v>82500</v>
      </c>
      <c r="D97" s="33">
        <v>9000</v>
      </c>
      <c r="E97" s="32">
        <f t="shared" si="1"/>
        <v>73500</v>
      </c>
      <c r="F97" s="32">
        <v>70000</v>
      </c>
      <c r="G97" s="32">
        <v>5000</v>
      </c>
      <c r="H97" s="32">
        <f t="shared" si="94"/>
        <v>65000</v>
      </c>
      <c r="I97" s="32">
        <f t="shared" ref="I97:K97" si="106">F97-C97</f>
        <v>-12500</v>
      </c>
      <c r="J97" s="32">
        <f t="shared" si="106"/>
        <v>-4000</v>
      </c>
      <c r="K97" s="32">
        <f t="shared" si="106"/>
        <v>-8500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hidden="1" customHeight="1" outlineLevel="1" x14ac:dyDescent="0.35">
      <c r="A98" s="30">
        <v>1002</v>
      </c>
      <c r="B98" s="30" t="s">
        <v>121</v>
      </c>
      <c r="C98" s="32">
        <v>25064</v>
      </c>
      <c r="D98" s="33">
        <v>0</v>
      </c>
      <c r="E98" s="32">
        <f t="shared" si="1"/>
        <v>25064</v>
      </c>
      <c r="F98" s="32">
        <v>18000</v>
      </c>
      <c r="G98" s="32">
        <v>0</v>
      </c>
      <c r="H98" s="32">
        <f t="shared" si="94"/>
        <v>18000</v>
      </c>
      <c r="I98" s="32">
        <f t="shared" ref="I98:K98" si="107">F98-C98</f>
        <v>-7064</v>
      </c>
      <c r="J98" s="32">
        <f t="shared" si="107"/>
        <v>0</v>
      </c>
      <c r="K98" s="32">
        <f t="shared" si="107"/>
        <v>-7064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hidden="1" customHeight="1" outlineLevel="1" x14ac:dyDescent="0.35">
      <c r="A99" s="30">
        <v>1003</v>
      </c>
      <c r="B99" s="30" t="s">
        <v>122</v>
      </c>
      <c r="C99" s="32">
        <v>5000</v>
      </c>
      <c r="D99" s="33">
        <v>0</v>
      </c>
      <c r="E99" s="32">
        <f t="shared" si="1"/>
        <v>5000</v>
      </c>
      <c r="F99" s="32"/>
      <c r="G99" s="32"/>
      <c r="H99" s="32"/>
      <c r="I99" s="32"/>
      <c r="J99" s="32"/>
      <c r="K99" s="3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hidden="1" customHeight="1" outlineLevel="1" x14ac:dyDescent="0.35">
      <c r="A100" s="30">
        <v>1004</v>
      </c>
      <c r="B100" s="30" t="s">
        <v>30</v>
      </c>
      <c r="C100" s="32">
        <v>15000</v>
      </c>
      <c r="D100" s="33">
        <v>0</v>
      </c>
      <c r="E100" s="32">
        <f t="shared" si="1"/>
        <v>15000</v>
      </c>
      <c r="F100" s="32">
        <v>0</v>
      </c>
      <c r="G100" s="32">
        <v>0</v>
      </c>
      <c r="H100" s="32">
        <f t="shared" ref="H100:H136" si="108">F100-G100</f>
        <v>0</v>
      </c>
      <c r="I100" s="32">
        <f t="shared" ref="I100:K100" si="109">F100-C100</f>
        <v>-15000</v>
      </c>
      <c r="J100" s="32">
        <f t="shared" si="109"/>
        <v>0</v>
      </c>
      <c r="K100" s="32">
        <f t="shared" si="109"/>
        <v>-15000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hidden="1" customHeight="1" outlineLevel="1" x14ac:dyDescent="0.35">
      <c r="A101" s="30">
        <v>1005</v>
      </c>
      <c r="B101" s="30" t="s">
        <v>32</v>
      </c>
      <c r="C101" s="32">
        <v>1033</v>
      </c>
      <c r="D101" s="33">
        <v>0</v>
      </c>
      <c r="E101" s="32">
        <f t="shared" si="1"/>
        <v>1033</v>
      </c>
      <c r="F101" s="32">
        <v>0</v>
      </c>
      <c r="G101" s="32">
        <v>63000</v>
      </c>
      <c r="H101" s="32">
        <f t="shared" si="108"/>
        <v>-63000</v>
      </c>
      <c r="I101" s="32">
        <f t="shared" ref="I101:K101" si="110">F101-C101</f>
        <v>-1033</v>
      </c>
      <c r="J101" s="32">
        <f t="shared" si="110"/>
        <v>63000</v>
      </c>
      <c r="K101" s="32">
        <f t="shared" si="110"/>
        <v>-64033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hidden="1" customHeight="1" outlineLevel="1" x14ac:dyDescent="0.35">
      <c r="A102" s="30">
        <v>1006</v>
      </c>
      <c r="B102" s="30" t="s">
        <v>123</v>
      </c>
      <c r="C102" s="32">
        <v>0</v>
      </c>
      <c r="D102" s="33">
        <v>10702.58</v>
      </c>
      <c r="E102" s="32">
        <f t="shared" si="1"/>
        <v>-10702.58</v>
      </c>
      <c r="F102" s="32">
        <v>0</v>
      </c>
      <c r="G102" s="32">
        <v>35000</v>
      </c>
      <c r="H102" s="32">
        <f t="shared" si="108"/>
        <v>-35000</v>
      </c>
      <c r="I102" s="32">
        <f t="shared" ref="I102:K102" si="111">F102-C102</f>
        <v>0</v>
      </c>
      <c r="J102" s="32">
        <f t="shared" si="111"/>
        <v>24297.42</v>
      </c>
      <c r="K102" s="32">
        <f t="shared" si="111"/>
        <v>-24297.42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hidden="1" customHeight="1" outlineLevel="1" x14ac:dyDescent="0.35">
      <c r="A103" s="30">
        <v>1007</v>
      </c>
      <c r="B103" s="30" t="s">
        <v>124</v>
      </c>
      <c r="C103" s="32">
        <v>0</v>
      </c>
      <c r="D103" s="33">
        <v>3200</v>
      </c>
      <c r="E103" s="32">
        <f t="shared" si="1"/>
        <v>-3200</v>
      </c>
      <c r="F103" s="32">
        <v>0</v>
      </c>
      <c r="G103" s="32">
        <v>42000</v>
      </c>
      <c r="H103" s="32">
        <f t="shared" si="108"/>
        <v>-42000</v>
      </c>
      <c r="I103" s="32">
        <f t="shared" ref="I103:K103" si="112">F103-C103</f>
        <v>0</v>
      </c>
      <c r="J103" s="32">
        <f t="shared" si="112"/>
        <v>38800</v>
      </c>
      <c r="K103" s="32">
        <f t="shared" si="112"/>
        <v>-38800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hidden="1" customHeight="1" outlineLevel="1" x14ac:dyDescent="0.35">
      <c r="A104" s="30">
        <v>1008</v>
      </c>
      <c r="B104" s="30" t="s">
        <v>125</v>
      </c>
      <c r="C104" s="32">
        <v>0</v>
      </c>
      <c r="D104" s="33">
        <v>0</v>
      </c>
      <c r="E104" s="32">
        <f t="shared" si="1"/>
        <v>0</v>
      </c>
      <c r="F104" s="32">
        <v>0</v>
      </c>
      <c r="G104" s="32">
        <v>12000</v>
      </c>
      <c r="H104" s="32">
        <f t="shared" si="108"/>
        <v>-12000</v>
      </c>
      <c r="I104" s="32">
        <f t="shared" ref="I104:K104" si="113">F104-C104</f>
        <v>0</v>
      </c>
      <c r="J104" s="32">
        <f t="shared" si="113"/>
        <v>12000</v>
      </c>
      <c r="K104" s="32">
        <f t="shared" si="113"/>
        <v>-12000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hidden="1" customHeight="1" outlineLevel="1" x14ac:dyDescent="0.35">
      <c r="A105" s="30">
        <v>1010</v>
      </c>
      <c r="B105" s="30" t="s">
        <v>98</v>
      </c>
      <c r="C105" s="32">
        <v>2483</v>
      </c>
      <c r="D105" s="33">
        <v>38183</v>
      </c>
      <c r="E105" s="32">
        <f t="shared" si="1"/>
        <v>-35700</v>
      </c>
      <c r="F105" s="32">
        <v>0</v>
      </c>
      <c r="G105" s="32">
        <v>30000</v>
      </c>
      <c r="H105" s="32">
        <f t="shared" si="108"/>
        <v>-30000</v>
      </c>
      <c r="I105" s="32">
        <f t="shared" ref="I105:K105" si="114">F105-C105</f>
        <v>-2483</v>
      </c>
      <c r="J105" s="32">
        <f t="shared" si="114"/>
        <v>-8183</v>
      </c>
      <c r="K105" s="32">
        <f t="shared" si="114"/>
        <v>5700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hidden="1" customHeight="1" outlineLevel="1" x14ac:dyDescent="0.35">
      <c r="A106" s="30">
        <v>1011</v>
      </c>
      <c r="B106" s="30" t="s">
        <v>126</v>
      </c>
      <c r="C106" s="32">
        <v>0</v>
      </c>
      <c r="D106" s="33">
        <v>11553</v>
      </c>
      <c r="E106" s="32">
        <f t="shared" si="1"/>
        <v>-11553</v>
      </c>
      <c r="F106" s="32">
        <v>0</v>
      </c>
      <c r="G106" s="32">
        <v>10000</v>
      </c>
      <c r="H106" s="32">
        <f t="shared" si="108"/>
        <v>-10000</v>
      </c>
      <c r="I106" s="32">
        <f t="shared" ref="I106:K106" si="115">F106-C106</f>
        <v>0</v>
      </c>
      <c r="J106" s="32">
        <f t="shared" si="115"/>
        <v>-1553</v>
      </c>
      <c r="K106" s="32">
        <f t="shared" si="115"/>
        <v>1553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hidden="1" customHeight="1" outlineLevel="1" x14ac:dyDescent="0.35">
      <c r="A107" s="30">
        <v>1013</v>
      </c>
      <c r="B107" s="30" t="s">
        <v>104</v>
      </c>
      <c r="C107" s="32">
        <v>0</v>
      </c>
      <c r="D107" s="33">
        <v>0</v>
      </c>
      <c r="E107" s="32">
        <f t="shared" si="1"/>
        <v>0</v>
      </c>
      <c r="F107" s="32">
        <v>0</v>
      </c>
      <c r="G107" s="32">
        <v>1000</v>
      </c>
      <c r="H107" s="32">
        <f t="shared" si="108"/>
        <v>-1000</v>
      </c>
      <c r="I107" s="32">
        <f t="shared" ref="I107:K107" si="116">F107-C107</f>
        <v>0</v>
      </c>
      <c r="J107" s="32">
        <f t="shared" si="116"/>
        <v>1000</v>
      </c>
      <c r="K107" s="32">
        <f t="shared" si="116"/>
        <v>-1000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hidden="1" customHeight="1" outlineLevel="1" x14ac:dyDescent="0.35">
      <c r="A108" s="30">
        <v>1014</v>
      </c>
      <c r="B108" s="30" t="s">
        <v>127</v>
      </c>
      <c r="C108" s="32">
        <v>0</v>
      </c>
      <c r="D108" s="33">
        <v>1785</v>
      </c>
      <c r="E108" s="32">
        <f t="shared" si="1"/>
        <v>-1785</v>
      </c>
      <c r="F108" s="32">
        <v>0</v>
      </c>
      <c r="G108" s="32">
        <v>0</v>
      </c>
      <c r="H108" s="32">
        <f t="shared" si="108"/>
        <v>0</v>
      </c>
      <c r="I108" s="32">
        <f t="shared" ref="I108:K108" si="117">F108-C108</f>
        <v>0</v>
      </c>
      <c r="J108" s="32">
        <f t="shared" si="117"/>
        <v>-1785</v>
      </c>
      <c r="K108" s="32">
        <f t="shared" si="117"/>
        <v>1785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hidden="1" customHeight="1" outlineLevel="1" x14ac:dyDescent="0.35">
      <c r="A109" s="30">
        <v>1015</v>
      </c>
      <c r="B109" s="30" t="s">
        <v>128</v>
      </c>
      <c r="C109" s="32">
        <v>0</v>
      </c>
      <c r="D109" s="33">
        <v>0</v>
      </c>
      <c r="E109" s="32">
        <f t="shared" si="1"/>
        <v>0</v>
      </c>
      <c r="F109" s="32">
        <v>0</v>
      </c>
      <c r="G109" s="32">
        <v>3000</v>
      </c>
      <c r="H109" s="32">
        <f t="shared" si="108"/>
        <v>-3000</v>
      </c>
      <c r="I109" s="32">
        <f t="shared" ref="I109:K109" si="118">F109-C109</f>
        <v>0</v>
      </c>
      <c r="J109" s="32">
        <f t="shared" si="118"/>
        <v>3000</v>
      </c>
      <c r="K109" s="32">
        <f t="shared" si="118"/>
        <v>-3000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hidden="1" customHeight="1" outlineLevel="1" x14ac:dyDescent="0.35">
      <c r="A110" s="30">
        <v>1016</v>
      </c>
      <c r="B110" s="30" t="s">
        <v>99</v>
      </c>
      <c r="C110" s="32">
        <v>0</v>
      </c>
      <c r="D110" s="33">
        <v>6608</v>
      </c>
      <c r="E110" s="32">
        <f t="shared" si="1"/>
        <v>-6608</v>
      </c>
      <c r="F110" s="32">
        <v>0</v>
      </c>
      <c r="G110" s="32">
        <v>10000</v>
      </c>
      <c r="H110" s="32">
        <f t="shared" si="108"/>
        <v>-10000</v>
      </c>
      <c r="I110" s="32">
        <f t="shared" ref="I110:K110" si="119">F110-C110</f>
        <v>0</v>
      </c>
      <c r="J110" s="32">
        <f t="shared" si="119"/>
        <v>3392</v>
      </c>
      <c r="K110" s="32">
        <f t="shared" si="119"/>
        <v>-3392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hidden="1" customHeight="1" outlineLevel="1" x14ac:dyDescent="0.35">
      <c r="A111" s="30">
        <v>1018</v>
      </c>
      <c r="B111" s="30" t="s">
        <v>129</v>
      </c>
      <c r="C111" s="32">
        <v>0</v>
      </c>
      <c r="D111" s="33">
        <v>10425</v>
      </c>
      <c r="E111" s="32">
        <f t="shared" si="1"/>
        <v>-10425</v>
      </c>
      <c r="F111" s="32">
        <v>0</v>
      </c>
      <c r="G111" s="32">
        <v>0</v>
      </c>
      <c r="H111" s="32">
        <f t="shared" si="108"/>
        <v>0</v>
      </c>
      <c r="I111" s="32">
        <f t="shared" ref="I111:K111" si="120">F111-C111</f>
        <v>0</v>
      </c>
      <c r="J111" s="32">
        <f t="shared" si="120"/>
        <v>-10425</v>
      </c>
      <c r="K111" s="32">
        <f t="shared" si="120"/>
        <v>10425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hidden="1" customHeight="1" outlineLevel="1" x14ac:dyDescent="0.35">
      <c r="A112" s="30">
        <v>1019</v>
      </c>
      <c r="B112" s="30" t="s">
        <v>35</v>
      </c>
      <c r="C112" s="32">
        <v>0</v>
      </c>
      <c r="D112" s="33">
        <v>623</v>
      </c>
      <c r="E112" s="32">
        <f t="shared" si="1"/>
        <v>-623</v>
      </c>
      <c r="F112" s="32">
        <v>0</v>
      </c>
      <c r="G112" s="32">
        <v>2500</v>
      </c>
      <c r="H112" s="32">
        <f t="shared" si="108"/>
        <v>-2500</v>
      </c>
      <c r="I112" s="32">
        <f t="shared" ref="I112:K112" si="121">F112-C112</f>
        <v>0</v>
      </c>
      <c r="J112" s="32">
        <f t="shared" si="121"/>
        <v>1877</v>
      </c>
      <c r="K112" s="32">
        <f t="shared" si="121"/>
        <v>-1877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hidden="1" customHeight="1" outlineLevel="1" x14ac:dyDescent="0.35">
      <c r="A113" s="30">
        <v>1020</v>
      </c>
      <c r="B113" s="30" t="s">
        <v>130</v>
      </c>
      <c r="C113" s="32">
        <v>0</v>
      </c>
      <c r="D113" s="33">
        <v>1199</v>
      </c>
      <c r="E113" s="32">
        <f t="shared" si="1"/>
        <v>-1199</v>
      </c>
      <c r="F113" s="32">
        <v>0</v>
      </c>
      <c r="G113" s="32">
        <v>0</v>
      </c>
      <c r="H113" s="32">
        <f t="shared" si="108"/>
        <v>0</v>
      </c>
      <c r="I113" s="32">
        <f t="shared" ref="I113:K113" si="122">F113-C113</f>
        <v>0</v>
      </c>
      <c r="J113" s="32">
        <f t="shared" si="122"/>
        <v>-1199</v>
      </c>
      <c r="K113" s="32">
        <f t="shared" si="122"/>
        <v>1199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hidden="1" customHeight="1" outlineLevel="1" x14ac:dyDescent="0.35">
      <c r="A114" s="30">
        <v>2005</v>
      </c>
      <c r="B114" s="30" t="s">
        <v>105</v>
      </c>
      <c r="C114" s="32">
        <v>0</v>
      </c>
      <c r="D114" s="33">
        <v>0</v>
      </c>
      <c r="E114" s="32">
        <f t="shared" si="1"/>
        <v>0</v>
      </c>
      <c r="F114" s="32">
        <v>0</v>
      </c>
      <c r="G114" s="32">
        <v>2500</v>
      </c>
      <c r="H114" s="32">
        <f t="shared" si="108"/>
        <v>-2500</v>
      </c>
      <c r="I114" s="32">
        <f t="shared" ref="I114:K114" si="123">F114-C114</f>
        <v>0</v>
      </c>
      <c r="J114" s="32">
        <f t="shared" si="123"/>
        <v>2500</v>
      </c>
      <c r="K114" s="32">
        <f t="shared" si="123"/>
        <v>-2500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hidden="1" customHeight="1" outlineLevel="1" x14ac:dyDescent="0.35">
      <c r="A115" s="30">
        <v>2006</v>
      </c>
      <c r="B115" s="30" t="s">
        <v>100</v>
      </c>
      <c r="C115" s="32">
        <v>0</v>
      </c>
      <c r="D115" s="33">
        <v>0</v>
      </c>
      <c r="E115" s="32">
        <f t="shared" si="1"/>
        <v>0</v>
      </c>
      <c r="F115" s="32">
        <v>0</v>
      </c>
      <c r="G115" s="32">
        <v>2500</v>
      </c>
      <c r="H115" s="32">
        <f t="shared" si="108"/>
        <v>-2500</v>
      </c>
      <c r="I115" s="32">
        <f t="shared" ref="I115:K115" si="124">F115-C115</f>
        <v>0</v>
      </c>
      <c r="J115" s="32">
        <f t="shared" si="124"/>
        <v>2500</v>
      </c>
      <c r="K115" s="32">
        <f t="shared" si="124"/>
        <v>-2500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hidden="1" customHeight="1" outlineLevel="1" x14ac:dyDescent="0.35">
      <c r="A116" s="30">
        <v>3003</v>
      </c>
      <c r="B116" s="30" t="s">
        <v>51</v>
      </c>
      <c r="C116" s="32">
        <v>0</v>
      </c>
      <c r="D116" s="33">
        <v>0</v>
      </c>
      <c r="E116" s="32">
        <f t="shared" si="1"/>
        <v>0</v>
      </c>
      <c r="F116" s="32">
        <v>0</v>
      </c>
      <c r="G116" s="32">
        <v>0</v>
      </c>
      <c r="H116" s="32">
        <f t="shared" si="108"/>
        <v>0</v>
      </c>
      <c r="I116" s="32">
        <f t="shared" ref="I116:K116" si="125">F116-C116</f>
        <v>0</v>
      </c>
      <c r="J116" s="32">
        <f t="shared" si="125"/>
        <v>0</v>
      </c>
      <c r="K116" s="32">
        <f t="shared" si="125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hidden="1" customHeight="1" outlineLevel="1" x14ac:dyDescent="0.35">
      <c r="A117" s="30">
        <v>3004</v>
      </c>
      <c r="B117" s="30" t="s">
        <v>54</v>
      </c>
      <c r="C117" s="32">
        <v>35714</v>
      </c>
      <c r="D117" s="33">
        <v>2250</v>
      </c>
      <c r="E117" s="32">
        <f t="shared" si="1"/>
        <v>33464</v>
      </c>
      <c r="F117" s="32">
        <v>35000</v>
      </c>
      <c r="G117" s="32">
        <v>35000</v>
      </c>
      <c r="H117" s="32">
        <f t="shared" si="108"/>
        <v>0</v>
      </c>
      <c r="I117" s="32">
        <f t="shared" ref="I117:K117" si="126">F117-C117</f>
        <v>-714</v>
      </c>
      <c r="J117" s="32">
        <f t="shared" si="126"/>
        <v>32750</v>
      </c>
      <c r="K117" s="32">
        <f t="shared" si="126"/>
        <v>-33464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hidden="1" customHeight="1" outlineLevel="1" x14ac:dyDescent="0.35">
      <c r="A118" s="30">
        <v>4003</v>
      </c>
      <c r="B118" s="30" t="s">
        <v>101</v>
      </c>
      <c r="C118" s="32">
        <v>9330</v>
      </c>
      <c r="D118" s="33">
        <v>0</v>
      </c>
      <c r="E118" s="32">
        <f t="shared" si="1"/>
        <v>9330</v>
      </c>
      <c r="F118" s="32">
        <v>10000</v>
      </c>
      <c r="G118" s="32">
        <v>5000</v>
      </c>
      <c r="H118" s="32">
        <f t="shared" si="108"/>
        <v>5000</v>
      </c>
      <c r="I118" s="32">
        <f t="shared" ref="I118:K118" si="127">F118-C118</f>
        <v>670</v>
      </c>
      <c r="J118" s="32">
        <f t="shared" si="127"/>
        <v>5000</v>
      </c>
      <c r="K118" s="32">
        <f t="shared" si="127"/>
        <v>-4330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hidden="1" customHeight="1" outlineLevel="1" x14ac:dyDescent="0.35">
      <c r="A119" s="30">
        <v>4008</v>
      </c>
      <c r="B119" s="30" t="s">
        <v>113</v>
      </c>
      <c r="C119" s="32">
        <f>809123-20000-10000</f>
        <v>779123</v>
      </c>
      <c r="D119" s="33">
        <v>9204</v>
      </c>
      <c r="E119" s="32">
        <f t="shared" si="1"/>
        <v>769919</v>
      </c>
      <c r="F119" s="32">
        <v>780000</v>
      </c>
      <c r="G119" s="32">
        <v>0</v>
      </c>
      <c r="H119" s="32">
        <f t="shared" si="108"/>
        <v>780000</v>
      </c>
      <c r="I119" s="32">
        <f t="shared" ref="I119:K119" si="128">F119-C119</f>
        <v>877</v>
      </c>
      <c r="J119" s="32">
        <f t="shared" si="128"/>
        <v>-9204</v>
      </c>
      <c r="K119" s="32">
        <f t="shared" si="128"/>
        <v>10081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hidden="1" customHeight="1" outlineLevel="1" x14ac:dyDescent="0.35">
      <c r="A120" s="30">
        <v>4014</v>
      </c>
      <c r="B120" s="30" t="s">
        <v>62</v>
      </c>
      <c r="C120" s="32">
        <v>-648600</v>
      </c>
      <c r="D120" s="33">
        <v>0</v>
      </c>
      <c r="E120" s="32">
        <f t="shared" si="1"/>
        <v>-648600</v>
      </c>
      <c r="F120" s="32">
        <v>-648600</v>
      </c>
      <c r="G120" s="32">
        <v>0</v>
      </c>
      <c r="H120" s="32">
        <f t="shared" si="108"/>
        <v>-648600</v>
      </c>
      <c r="I120" s="32">
        <f t="shared" ref="I120:K120" si="129">F120-C120</f>
        <v>0</v>
      </c>
      <c r="J120" s="32">
        <f t="shared" si="129"/>
        <v>0</v>
      </c>
      <c r="K120" s="32">
        <f t="shared" si="129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hidden="1" customHeight="1" outlineLevel="1" x14ac:dyDescent="0.35">
      <c r="A121" s="30">
        <v>5011</v>
      </c>
      <c r="B121" s="30" t="s">
        <v>82</v>
      </c>
      <c r="C121" s="32">
        <v>0</v>
      </c>
      <c r="D121" s="33">
        <v>8641</v>
      </c>
      <c r="E121" s="32">
        <f t="shared" si="1"/>
        <v>-8641</v>
      </c>
      <c r="F121" s="32">
        <v>0</v>
      </c>
      <c r="G121" s="32">
        <v>5000</v>
      </c>
      <c r="H121" s="32">
        <f t="shared" si="108"/>
        <v>-5000</v>
      </c>
      <c r="I121" s="32">
        <f t="shared" ref="I121:K121" si="130">F121-C121</f>
        <v>0</v>
      </c>
      <c r="J121" s="32">
        <f t="shared" si="130"/>
        <v>-3641</v>
      </c>
      <c r="K121" s="32">
        <f t="shared" si="130"/>
        <v>3641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hidden="1" customHeight="1" outlineLevel="1" x14ac:dyDescent="0.35">
      <c r="A122" s="30">
        <v>5012</v>
      </c>
      <c r="B122" s="30" t="s">
        <v>84</v>
      </c>
      <c r="C122" s="32">
        <v>0</v>
      </c>
      <c r="D122" s="33">
        <v>430</v>
      </c>
      <c r="E122" s="32">
        <f t="shared" si="1"/>
        <v>-430</v>
      </c>
      <c r="F122" s="32">
        <v>0</v>
      </c>
      <c r="G122" s="32">
        <v>1000</v>
      </c>
      <c r="H122" s="32">
        <f t="shared" si="108"/>
        <v>-1000</v>
      </c>
      <c r="I122" s="32">
        <f t="shared" ref="I122:K122" si="131">F122-C122</f>
        <v>0</v>
      </c>
      <c r="J122" s="32">
        <f t="shared" si="131"/>
        <v>570</v>
      </c>
      <c r="K122" s="32">
        <f t="shared" si="131"/>
        <v>-570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hidden="1" customHeight="1" outlineLevel="1" x14ac:dyDescent="0.35">
      <c r="A123" s="30">
        <v>5013</v>
      </c>
      <c r="B123" s="30" t="s">
        <v>114</v>
      </c>
      <c r="C123" s="32">
        <v>0</v>
      </c>
      <c r="D123" s="33">
        <v>8228</v>
      </c>
      <c r="E123" s="32">
        <f t="shared" si="1"/>
        <v>-8228</v>
      </c>
      <c r="F123" s="32">
        <v>0</v>
      </c>
      <c r="G123" s="32">
        <v>0</v>
      </c>
      <c r="H123" s="32">
        <f t="shared" si="108"/>
        <v>0</v>
      </c>
      <c r="I123" s="32">
        <f t="shared" ref="I123:K123" si="132">F123-C123</f>
        <v>0</v>
      </c>
      <c r="J123" s="32">
        <f t="shared" si="132"/>
        <v>-8228</v>
      </c>
      <c r="K123" s="32">
        <f t="shared" si="132"/>
        <v>8228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hidden="1" customHeight="1" outlineLevel="1" x14ac:dyDescent="0.35">
      <c r="A124" s="30">
        <v>5018</v>
      </c>
      <c r="B124" s="30" t="s">
        <v>94</v>
      </c>
      <c r="C124" s="32">
        <v>0</v>
      </c>
      <c r="D124" s="33">
        <v>235</v>
      </c>
      <c r="E124" s="32">
        <f t="shared" si="1"/>
        <v>-235</v>
      </c>
      <c r="F124" s="32">
        <v>0</v>
      </c>
      <c r="G124" s="32">
        <v>0</v>
      </c>
      <c r="H124" s="32">
        <f t="shared" si="108"/>
        <v>0</v>
      </c>
      <c r="I124" s="32">
        <f t="shared" ref="I124:K124" si="133">F124-C124</f>
        <v>0</v>
      </c>
      <c r="J124" s="32">
        <f t="shared" si="133"/>
        <v>-235</v>
      </c>
      <c r="K124" s="32">
        <f t="shared" si="133"/>
        <v>235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hidden="1" customHeight="1" outlineLevel="1" x14ac:dyDescent="0.35">
      <c r="A125" s="51">
        <v>5022</v>
      </c>
      <c r="B125" s="52" t="s">
        <v>118</v>
      </c>
      <c r="C125" s="52">
        <v>0</v>
      </c>
      <c r="D125" s="52">
        <v>23893</v>
      </c>
      <c r="E125" s="52">
        <f t="shared" si="1"/>
        <v>-23893</v>
      </c>
      <c r="F125" s="52">
        <v>0</v>
      </c>
      <c r="G125" s="52">
        <v>0</v>
      </c>
      <c r="H125" s="52">
        <f t="shared" si="108"/>
        <v>0</v>
      </c>
      <c r="I125" s="32">
        <f t="shared" ref="I125:K125" si="134">F125-C125</f>
        <v>0</v>
      </c>
      <c r="J125" s="32">
        <f t="shared" si="134"/>
        <v>-23893</v>
      </c>
      <c r="K125" s="32">
        <f t="shared" si="134"/>
        <v>23893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collapsed="1" x14ac:dyDescent="0.35">
      <c r="A126" s="16">
        <v>6</v>
      </c>
      <c r="B126" s="16" t="s">
        <v>131</v>
      </c>
      <c r="C126" s="20">
        <f t="shared" ref="C126:D126" si="135">SUM(C127:C141)</f>
        <v>110311</v>
      </c>
      <c r="D126" s="21">
        <f t="shared" si="135"/>
        <v>85658</v>
      </c>
      <c r="E126" s="20">
        <f t="shared" si="1"/>
        <v>24653</v>
      </c>
      <c r="F126" s="20">
        <f t="shared" ref="F126:G126" si="136">SUM(F127:F141)</f>
        <v>96200</v>
      </c>
      <c r="G126" s="20">
        <f t="shared" si="136"/>
        <v>96000</v>
      </c>
      <c r="H126" s="20">
        <f t="shared" si="108"/>
        <v>200</v>
      </c>
      <c r="I126" s="20">
        <f t="shared" ref="I126:K126" si="137">F126-C126</f>
        <v>-14111</v>
      </c>
      <c r="J126" s="20">
        <f t="shared" si="137"/>
        <v>10342</v>
      </c>
      <c r="K126" s="20">
        <f t="shared" si="137"/>
        <v>-24453</v>
      </c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3.5" hidden="1" customHeight="1" outlineLevel="1" x14ac:dyDescent="0.35">
      <c r="A127" s="30">
        <v>1001</v>
      </c>
      <c r="B127" s="30" t="s">
        <v>27</v>
      </c>
      <c r="C127" s="32">
        <v>39000</v>
      </c>
      <c r="D127" s="33">
        <v>4000</v>
      </c>
      <c r="E127" s="32">
        <f t="shared" si="1"/>
        <v>35000</v>
      </c>
      <c r="F127" s="32">
        <v>40000</v>
      </c>
      <c r="G127" s="32">
        <v>0</v>
      </c>
      <c r="H127" s="32">
        <f t="shared" si="108"/>
        <v>40000</v>
      </c>
      <c r="I127" s="32">
        <f t="shared" ref="I127:K127" si="138">F127-C127</f>
        <v>1000</v>
      </c>
      <c r="J127" s="32">
        <f t="shared" si="138"/>
        <v>-4000</v>
      </c>
      <c r="K127" s="32">
        <f t="shared" si="138"/>
        <v>5000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hidden="1" customHeight="1" outlineLevel="1" x14ac:dyDescent="0.35">
      <c r="A128" s="30">
        <v>1002</v>
      </c>
      <c r="B128" s="30" t="s">
        <v>121</v>
      </c>
      <c r="C128" s="32">
        <v>13734</v>
      </c>
      <c r="D128" s="33">
        <v>0</v>
      </c>
      <c r="E128" s="32">
        <f t="shared" si="1"/>
        <v>13734</v>
      </c>
      <c r="F128" s="32">
        <v>5000</v>
      </c>
      <c r="G128" s="32">
        <v>0</v>
      </c>
      <c r="H128" s="32">
        <f t="shared" si="108"/>
        <v>5000</v>
      </c>
      <c r="I128" s="32">
        <f t="shared" ref="I128:K128" si="139">F128-C128</f>
        <v>-8734</v>
      </c>
      <c r="J128" s="32">
        <f t="shared" si="139"/>
        <v>0</v>
      </c>
      <c r="K128" s="32">
        <f t="shared" si="139"/>
        <v>-8734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hidden="1" customHeight="1" outlineLevel="1" x14ac:dyDescent="0.35">
      <c r="A129" s="30">
        <v>1005</v>
      </c>
      <c r="B129" s="30" t="s">
        <v>32</v>
      </c>
      <c r="C129" s="32">
        <v>22313</v>
      </c>
      <c r="D129" s="33">
        <v>0</v>
      </c>
      <c r="E129" s="32">
        <f t="shared" si="1"/>
        <v>22313</v>
      </c>
      <c r="F129" s="32">
        <v>20000</v>
      </c>
      <c r="G129" s="32">
        <v>0</v>
      </c>
      <c r="H129" s="32">
        <f t="shared" si="108"/>
        <v>20000</v>
      </c>
      <c r="I129" s="32">
        <f t="shared" ref="I129:K129" si="140">F129-C129</f>
        <v>-2313</v>
      </c>
      <c r="J129" s="32">
        <f t="shared" si="140"/>
        <v>0</v>
      </c>
      <c r="K129" s="32">
        <f t="shared" si="140"/>
        <v>-2313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hidden="1" customHeight="1" outlineLevel="1" x14ac:dyDescent="0.35">
      <c r="A130" s="30">
        <v>1006</v>
      </c>
      <c r="B130" s="30" t="s">
        <v>123</v>
      </c>
      <c r="C130" s="32">
        <v>0</v>
      </c>
      <c r="D130" s="33">
        <v>4752</v>
      </c>
      <c r="E130" s="32">
        <f t="shared" si="1"/>
        <v>-4752</v>
      </c>
      <c r="F130" s="32">
        <v>0</v>
      </c>
      <c r="G130" s="32">
        <v>10000</v>
      </c>
      <c r="H130" s="32">
        <f t="shared" si="108"/>
        <v>-10000</v>
      </c>
      <c r="I130" s="32">
        <f t="shared" ref="I130:K130" si="141">F130-C130</f>
        <v>0</v>
      </c>
      <c r="J130" s="32">
        <f t="shared" si="141"/>
        <v>5248</v>
      </c>
      <c r="K130" s="32">
        <f t="shared" si="141"/>
        <v>-5248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hidden="1" customHeight="1" outlineLevel="1" x14ac:dyDescent="0.35">
      <c r="A131" s="30">
        <v>1007</v>
      </c>
      <c r="B131" s="30" t="s">
        <v>124</v>
      </c>
      <c r="C131" s="32">
        <v>0</v>
      </c>
      <c r="D131" s="33">
        <v>10941</v>
      </c>
      <c r="E131" s="32">
        <f t="shared" si="1"/>
        <v>-10941</v>
      </c>
      <c r="F131" s="32">
        <v>0</v>
      </c>
      <c r="G131" s="32">
        <v>6000</v>
      </c>
      <c r="H131" s="32">
        <f t="shared" si="108"/>
        <v>-6000</v>
      </c>
      <c r="I131" s="32">
        <f t="shared" ref="I131:K131" si="142">F131-C131</f>
        <v>0</v>
      </c>
      <c r="J131" s="32">
        <f t="shared" si="142"/>
        <v>-4941</v>
      </c>
      <c r="K131" s="32">
        <f t="shared" si="142"/>
        <v>4941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hidden="1" customHeight="1" outlineLevel="1" x14ac:dyDescent="0.35">
      <c r="A132" s="30">
        <v>1009</v>
      </c>
      <c r="B132" s="30" t="s">
        <v>103</v>
      </c>
      <c r="C132" s="32">
        <v>0</v>
      </c>
      <c r="D132" s="33">
        <v>819</v>
      </c>
      <c r="E132" s="32">
        <f t="shared" si="1"/>
        <v>-819</v>
      </c>
      <c r="F132" s="32">
        <v>0</v>
      </c>
      <c r="G132" s="32">
        <v>0</v>
      </c>
      <c r="H132" s="32">
        <f t="shared" si="108"/>
        <v>0</v>
      </c>
      <c r="I132" s="32">
        <f t="shared" ref="I132:K132" si="143">F132-C132</f>
        <v>0</v>
      </c>
      <c r="J132" s="32">
        <f t="shared" si="143"/>
        <v>-819</v>
      </c>
      <c r="K132" s="32">
        <f t="shared" si="143"/>
        <v>819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hidden="1" customHeight="1" outlineLevel="1" x14ac:dyDescent="0.35">
      <c r="A133" s="30">
        <v>1010</v>
      </c>
      <c r="B133" s="30" t="s">
        <v>98</v>
      </c>
      <c r="C133" s="32">
        <v>0</v>
      </c>
      <c r="D133" s="33">
        <v>12683</v>
      </c>
      <c r="E133" s="32">
        <f t="shared" si="1"/>
        <v>-12683</v>
      </c>
      <c r="F133" s="32">
        <v>0</v>
      </c>
      <c r="G133" s="32">
        <v>25000</v>
      </c>
      <c r="H133" s="32">
        <f t="shared" si="108"/>
        <v>-25000</v>
      </c>
      <c r="I133" s="32">
        <f t="shared" ref="I133:K133" si="144">F133-C133</f>
        <v>0</v>
      </c>
      <c r="J133" s="32">
        <f t="shared" si="144"/>
        <v>12317</v>
      </c>
      <c r="K133" s="32">
        <f t="shared" si="144"/>
        <v>-12317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hidden="1" customHeight="1" outlineLevel="1" x14ac:dyDescent="0.35">
      <c r="A134" s="30">
        <v>1013</v>
      </c>
      <c r="B134" s="30" t="s">
        <v>104</v>
      </c>
      <c r="C134" s="32">
        <v>0</v>
      </c>
      <c r="D134" s="33">
        <v>350</v>
      </c>
      <c r="E134" s="32">
        <f t="shared" si="1"/>
        <v>-350</v>
      </c>
      <c r="F134" s="32">
        <v>0</v>
      </c>
      <c r="G134" s="32">
        <v>0</v>
      </c>
      <c r="H134" s="32">
        <f t="shared" si="108"/>
        <v>0</v>
      </c>
      <c r="I134" s="32">
        <f t="shared" ref="I134:K134" si="145">F134-C134</f>
        <v>0</v>
      </c>
      <c r="J134" s="32">
        <f t="shared" si="145"/>
        <v>-350</v>
      </c>
      <c r="K134" s="32">
        <f t="shared" si="145"/>
        <v>350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hidden="1" customHeight="1" outlineLevel="1" x14ac:dyDescent="0.35">
      <c r="A135" s="30">
        <v>1014</v>
      </c>
      <c r="B135" s="30" t="s">
        <v>127</v>
      </c>
      <c r="C135" s="32">
        <v>0</v>
      </c>
      <c r="D135" s="33">
        <v>18380</v>
      </c>
      <c r="E135" s="32">
        <f t="shared" si="1"/>
        <v>-18380</v>
      </c>
      <c r="F135" s="32">
        <v>0</v>
      </c>
      <c r="G135" s="32">
        <v>10000</v>
      </c>
      <c r="H135" s="32">
        <f t="shared" si="108"/>
        <v>-10000</v>
      </c>
      <c r="I135" s="32">
        <f t="shared" ref="I135:K135" si="146">F135-C135</f>
        <v>0</v>
      </c>
      <c r="J135" s="32">
        <f t="shared" si="146"/>
        <v>-8380</v>
      </c>
      <c r="K135" s="32">
        <f t="shared" si="146"/>
        <v>8380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hidden="1" customHeight="1" outlineLevel="1" x14ac:dyDescent="0.35">
      <c r="A136" s="30">
        <v>1016</v>
      </c>
      <c r="B136" s="30" t="s">
        <v>99</v>
      </c>
      <c r="C136" s="32">
        <v>8350</v>
      </c>
      <c r="D136" s="33">
        <v>19800</v>
      </c>
      <c r="E136" s="32">
        <f t="shared" si="1"/>
        <v>-11450</v>
      </c>
      <c r="F136" s="32">
        <v>0</v>
      </c>
      <c r="G136" s="32">
        <v>10000</v>
      </c>
      <c r="H136" s="32">
        <f t="shared" si="108"/>
        <v>-10000</v>
      </c>
      <c r="I136" s="32">
        <f t="shared" ref="I136:K136" si="147">F136-C136</f>
        <v>-8350</v>
      </c>
      <c r="J136" s="32">
        <f t="shared" si="147"/>
        <v>-9800</v>
      </c>
      <c r="K136" s="32">
        <f t="shared" si="147"/>
        <v>1450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hidden="1" customHeight="1" outlineLevel="1" x14ac:dyDescent="0.35">
      <c r="A137" s="30">
        <v>1019</v>
      </c>
      <c r="B137" s="30" t="s">
        <v>35</v>
      </c>
      <c r="C137" s="32">
        <v>0</v>
      </c>
      <c r="D137" s="33">
        <v>5525</v>
      </c>
      <c r="E137" s="32">
        <f t="shared" si="1"/>
        <v>-5525</v>
      </c>
      <c r="F137" s="32"/>
      <c r="G137" s="32"/>
      <c r="H137" s="32"/>
      <c r="I137" s="32"/>
      <c r="J137" s="32"/>
      <c r="K137" s="3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hidden="1" customHeight="1" outlineLevel="1" x14ac:dyDescent="0.35">
      <c r="A138" s="30">
        <v>1020</v>
      </c>
      <c r="B138" s="30" t="s">
        <v>130</v>
      </c>
      <c r="C138" s="32">
        <v>0</v>
      </c>
      <c r="D138" s="33">
        <v>1128</v>
      </c>
      <c r="E138" s="32">
        <f t="shared" si="1"/>
        <v>-1128</v>
      </c>
      <c r="F138" s="32">
        <v>0</v>
      </c>
      <c r="G138" s="32">
        <v>0</v>
      </c>
      <c r="H138" s="32">
        <f t="shared" ref="H138:H353" si="148">F138-G138</f>
        <v>0</v>
      </c>
      <c r="I138" s="32">
        <f t="shared" ref="I138:K138" si="149">F138-C138</f>
        <v>0</v>
      </c>
      <c r="J138" s="32">
        <f t="shared" si="149"/>
        <v>-1128</v>
      </c>
      <c r="K138" s="32">
        <f t="shared" si="149"/>
        <v>1128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hidden="1" customHeight="1" outlineLevel="1" x14ac:dyDescent="0.35">
      <c r="A139" s="30">
        <v>3004</v>
      </c>
      <c r="B139" s="30" t="s">
        <v>54</v>
      </c>
      <c r="C139" s="32">
        <v>35714</v>
      </c>
      <c r="D139" s="33">
        <f>7052+228</f>
        <v>7280</v>
      </c>
      <c r="E139" s="32">
        <f t="shared" si="1"/>
        <v>28434</v>
      </c>
      <c r="F139" s="32">
        <v>35000</v>
      </c>
      <c r="G139" s="32">
        <v>35000</v>
      </c>
      <c r="H139" s="32">
        <f t="shared" si="148"/>
        <v>0</v>
      </c>
      <c r="I139" s="32">
        <f t="shared" ref="I139:K139" si="150">F139-C139</f>
        <v>-714</v>
      </c>
      <c r="J139" s="32">
        <f t="shared" si="150"/>
        <v>27720</v>
      </c>
      <c r="K139" s="32">
        <f t="shared" si="150"/>
        <v>-28434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hidden="1" customHeight="1" outlineLevel="1" x14ac:dyDescent="0.35">
      <c r="A140" s="30">
        <v>4010</v>
      </c>
      <c r="B140" s="30" t="s">
        <v>132</v>
      </c>
      <c r="C140" s="32">
        <v>10000</v>
      </c>
      <c r="D140" s="33">
        <v>0</v>
      </c>
      <c r="E140" s="32">
        <f t="shared" si="1"/>
        <v>10000</v>
      </c>
      <c r="F140" s="32">
        <v>15000</v>
      </c>
      <c r="G140" s="32">
        <v>0</v>
      </c>
      <c r="H140" s="32">
        <f t="shared" si="148"/>
        <v>15000</v>
      </c>
      <c r="I140" s="32">
        <f t="shared" ref="I140:K140" si="151">F140-C140</f>
        <v>5000</v>
      </c>
      <c r="J140" s="32">
        <f t="shared" si="151"/>
        <v>0</v>
      </c>
      <c r="K140" s="32">
        <f t="shared" si="151"/>
        <v>5000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hidden="1" customHeight="1" outlineLevel="1" x14ac:dyDescent="0.35">
      <c r="A141" s="30">
        <v>4014</v>
      </c>
      <c r="B141" s="30" t="s">
        <v>62</v>
      </c>
      <c r="C141" s="32">
        <v>-18800</v>
      </c>
      <c r="D141" s="33">
        <v>0</v>
      </c>
      <c r="E141" s="32">
        <f t="shared" si="1"/>
        <v>-18800</v>
      </c>
      <c r="F141" s="32">
        <v>-18800</v>
      </c>
      <c r="G141" s="32">
        <v>0</v>
      </c>
      <c r="H141" s="32">
        <f t="shared" si="148"/>
        <v>-18800</v>
      </c>
      <c r="I141" s="32">
        <f t="shared" ref="I141:K141" si="152">F141-C141</f>
        <v>0</v>
      </c>
      <c r="J141" s="32">
        <f t="shared" si="152"/>
        <v>0</v>
      </c>
      <c r="K141" s="32">
        <f t="shared" si="152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collapsed="1" x14ac:dyDescent="0.35">
      <c r="A142" s="16">
        <v>7</v>
      </c>
      <c r="B142" s="16" t="s">
        <v>133</v>
      </c>
      <c r="C142" s="20">
        <f t="shared" ref="C142:D142" si="153">SUM(C143:C158)</f>
        <v>330690</v>
      </c>
      <c r="D142" s="21">
        <f t="shared" si="153"/>
        <v>350140</v>
      </c>
      <c r="E142" s="20">
        <f t="shared" si="1"/>
        <v>-19450</v>
      </c>
      <c r="F142" s="20">
        <f t="shared" ref="F142:G142" si="154">SUM(F143:F158)</f>
        <v>350550</v>
      </c>
      <c r="G142" s="20">
        <f t="shared" si="154"/>
        <v>265980</v>
      </c>
      <c r="H142" s="20">
        <f t="shared" si="148"/>
        <v>84570</v>
      </c>
      <c r="I142" s="20">
        <f t="shared" ref="I142:K142" si="155">F142-C142</f>
        <v>19860</v>
      </c>
      <c r="J142" s="20">
        <f t="shared" si="155"/>
        <v>-84160</v>
      </c>
      <c r="K142" s="20">
        <f t="shared" si="155"/>
        <v>104020</v>
      </c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3.5" hidden="1" customHeight="1" outlineLevel="1" x14ac:dyDescent="0.35">
      <c r="A143" s="30">
        <v>301</v>
      </c>
      <c r="B143" s="30" t="s">
        <v>25</v>
      </c>
      <c r="C143" s="32">
        <v>16150</v>
      </c>
      <c r="D143" s="33">
        <v>46464</v>
      </c>
      <c r="E143" s="32">
        <f t="shared" si="1"/>
        <v>-30314</v>
      </c>
      <c r="F143" s="32">
        <v>0</v>
      </c>
      <c r="G143" s="32">
        <v>0</v>
      </c>
      <c r="H143" s="32">
        <f t="shared" si="148"/>
        <v>0</v>
      </c>
      <c r="I143" s="32">
        <f t="shared" ref="I143:K143" si="156">F143-C143</f>
        <v>-16150</v>
      </c>
      <c r="J143" s="32">
        <f t="shared" si="156"/>
        <v>-46464</v>
      </c>
      <c r="K143" s="32">
        <f t="shared" si="156"/>
        <v>30314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hidden="1" customHeight="1" outlineLevel="1" x14ac:dyDescent="0.35">
      <c r="A144" s="30">
        <v>1001</v>
      </c>
      <c r="B144" s="30" t="s">
        <v>27</v>
      </c>
      <c r="C144" s="32">
        <v>286050</v>
      </c>
      <c r="D144" s="33">
        <f>6000+29100</f>
        <v>35100</v>
      </c>
      <c r="E144" s="32">
        <f t="shared" si="1"/>
        <v>250950</v>
      </c>
      <c r="F144" s="32">
        <v>320550</v>
      </c>
      <c r="G144" s="32">
        <v>7000</v>
      </c>
      <c r="H144" s="32">
        <f t="shared" si="148"/>
        <v>313550</v>
      </c>
      <c r="I144" s="32">
        <f t="shared" ref="I144:K144" si="157">F144-C144</f>
        <v>34500</v>
      </c>
      <c r="J144" s="32">
        <f t="shared" si="157"/>
        <v>-28100</v>
      </c>
      <c r="K144" s="32">
        <f t="shared" si="157"/>
        <v>62600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hidden="1" customHeight="1" outlineLevel="1" x14ac:dyDescent="0.35">
      <c r="A145" s="30">
        <v>1004</v>
      </c>
      <c r="B145" s="30" t="s">
        <v>30</v>
      </c>
      <c r="C145" s="32">
        <v>15000</v>
      </c>
      <c r="D145" s="33">
        <v>0</v>
      </c>
      <c r="E145" s="32">
        <f t="shared" si="1"/>
        <v>15000</v>
      </c>
      <c r="F145" s="32">
        <v>15000</v>
      </c>
      <c r="G145" s="32">
        <v>0</v>
      </c>
      <c r="H145" s="32">
        <f t="shared" si="148"/>
        <v>15000</v>
      </c>
      <c r="I145" s="32">
        <f t="shared" ref="I145:K145" si="158">F145-C145</f>
        <v>0</v>
      </c>
      <c r="J145" s="32">
        <f t="shared" si="158"/>
        <v>0</v>
      </c>
      <c r="K145" s="32">
        <f t="shared" si="158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hidden="1" customHeight="1" outlineLevel="1" x14ac:dyDescent="0.35">
      <c r="A146" s="30">
        <v>1006</v>
      </c>
      <c r="B146" s="30" t="s">
        <v>123</v>
      </c>
      <c r="C146" s="32">
        <v>0</v>
      </c>
      <c r="D146" s="33">
        <v>38123</v>
      </c>
      <c r="E146" s="32">
        <f t="shared" si="1"/>
        <v>-38123</v>
      </c>
      <c r="F146" s="32">
        <v>0</v>
      </c>
      <c r="G146" s="32">
        <v>34230</v>
      </c>
      <c r="H146" s="32">
        <f t="shared" si="148"/>
        <v>-34230</v>
      </c>
      <c r="I146" s="32">
        <f t="shared" ref="I146:K146" si="159">F146-C146</f>
        <v>0</v>
      </c>
      <c r="J146" s="32">
        <f t="shared" si="159"/>
        <v>-3893</v>
      </c>
      <c r="K146" s="32">
        <f t="shared" si="159"/>
        <v>3893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hidden="1" customHeight="1" outlineLevel="1" x14ac:dyDescent="0.35">
      <c r="A147" s="30">
        <v>1007</v>
      </c>
      <c r="B147" s="30" t="s">
        <v>124</v>
      </c>
      <c r="C147" s="32">
        <v>0</v>
      </c>
      <c r="D147" s="33">
        <v>29031</v>
      </c>
      <c r="E147" s="32">
        <f t="shared" si="1"/>
        <v>-29031</v>
      </c>
      <c r="F147" s="32">
        <v>0</v>
      </c>
      <c r="G147" s="32">
        <v>49750</v>
      </c>
      <c r="H147" s="32">
        <f t="shared" si="148"/>
        <v>-49750</v>
      </c>
      <c r="I147" s="32">
        <f t="shared" ref="I147:K147" si="160">F147-C147</f>
        <v>0</v>
      </c>
      <c r="J147" s="32">
        <f t="shared" si="160"/>
        <v>20719</v>
      </c>
      <c r="K147" s="32">
        <f t="shared" si="160"/>
        <v>-20719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hidden="1" customHeight="1" outlineLevel="1" x14ac:dyDescent="0.35">
      <c r="A148" s="30">
        <v>1008</v>
      </c>
      <c r="B148" s="30" t="s">
        <v>125</v>
      </c>
      <c r="C148" s="32">
        <v>0</v>
      </c>
      <c r="D148" s="33">
        <v>6168</v>
      </c>
      <c r="E148" s="32">
        <f t="shared" si="1"/>
        <v>-6168</v>
      </c>
      <c r="F148" s="32">
        <v>0</v>
      </c>
      <c r="G148" s="32">
        <v>7500</v>
      </c>
      <c r="H148" s="32">
        <f t="shared" si="148"/>
        <v>-7500</v>
      </c>
      <c r="I148" s="32">
        <f t="shared" ref="I148:K148" si="161">F148-C148</f>
        <v>0</v>
      </c>
      <c r="J148" s="32">
        <f t="shared" si="161"/>
        <v>1332</v>
      </c>
      <c r="K148" s="32">
        <f t="shared" si="161"/>
        <v>-1332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hidden="1" customHeight="1" outlineLevel="1" x14ac:dyDescent="0.35">
      <c r="A149" s="30">
        <v>1010</v>
      </c>
      <c r="B149" s="30" t="s">
        <v>98</v>
      </c>
      <c r="C149" s="32">
        <v>0</v>
      </c>
      <c r="D149" s="33">
        <v>17250</v>
      </c>
      <c r="E149" s="32">
        <f t="shared" si="1"/>
        <v>-17250</v>
      </c>
      <c r="F149" s="32">
        <v>0</v>
      </c>
      <c r="G149" s="32">
        <v>35500</v>
      </c>
      <c r="H149" s="32">
        <f t="shared" si="148"/>
        <v>-35500</v>
      </c>
      <c r="I149" s="32">
        <f t="shared" ref="I149:K149" si="162">F149-C149</f>
        <v>0</v>
      </c>
      <c r="J149" s="32">
        <f t="shared" si="162"/>
        <v>18250</v>
      </c>
      <c r="K149" s="32">
        <f t="shared" si="162"/>
        <v>-18250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hidden="1" customHeight="1" outlineLevel="1" x14ac:dyDescent="0.35">
      <c r="A150" s="30">
        <v>1011</v>
      </c>
      <c r="B150" s="30" t="s">
        <v>126</v>
      </c>
      <c r="C150" s="32">
        <v>0</v>
      </c>
      <c r="D150" s="33">
        <v>5100</v>
      </c>
      <c r="E150" s="32">
        <f t="shared" si="1"/>
        <v>-5100</v>
      </c>
      <c r="F150" s="32">
        <v>0</v>
      </c>
      <c r="G150" s="32">
        <v>0</v>
      </c>
      <c r="H150" s="32">
        <f t="shared" si="148"/>
        <v>0</v>
      </c>
      <c r="I150" s="32">
        <f t="shared" ref="I150:K150" si="163">F150-C150</f>
        <v>0</v>
      </c>
      <c r="J150" s="32">
        <f t="shared" si="163"/>
        <v>-5100</v>
      </c>
      <c r="K150" s="32">
        <f t="shared" si="163"/>
        <v>5100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hidden="1" customHeight="1" outlineLevel="1" x14ac:dyDescent="0.35">
      <c r="A151" s="30">
        <v>1014</v>
      </c>
      <c r="B151" s="30" t="s">
        <v>127</v>
      </c>
      <c r="C151" s="32">
        <v>0</v>
      </c>
      <c r="D151" s="33">
        <v>70500</v>
      </c>
      <c r="E151" s="32">
        <f t="shared" si="1"/>
        <v>-70500</v>
      </c>
      <c r="F151" s="32">
        <v>0</v>
      </c>
      <c r="G151" s="32">
        <v>77000</v>
      </c>
      <c r="H151" s="32">
        <f t="shared" si="148"/>
        <v>-77000</v>
      </c>
      <c r="I151" s="32">
        <f t="shared" ref="I151:K151" si="164">F151-C151</f>
        <v>0</v>
      </c>
      <c r="J151" s="32">
        <f t="shared" si="164"/>
        <v>6500</v>
      </c>
      <c r="K151" s="32">
        <f t="shared" si="164"/>
        <v>-6500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hidden="1" customHeight="1" outlineLevel="1" x14ac:dyDescent="0.35">
      <c r="A152" s="30">
        <v>1016</v>
      </c>
      <c r="B152" s="30" t="s">
        <v>99</v>
      </c>
      <c r="C152" s="32">
        <v>0</v>
      </c>
      <c r="D152" s="33">
        <v>56804</v>
      </c>
      <c r="E152" s="32">
        <f t="shared" si="1"/>
        <v>-56804</v>
      </c>
      <c r="F152" s="32">
        <v>0</v>
      </c>
      <c r="G152" s="32">
        <v>50000</v>
      </c>
      <c r="H152" s="32">
        <f t="shared" si="148"/>
        <v>-50000</v>
      </c>
      <c r="I152" s="32">
        <f t="shared" ref="I152:K152" si="165">F152-C152</f>
        <v>0</v>
      </c>
      <c r="J152" s="32">
        <f t="shared" si="165"/>
        <v>-6804</v>
      </c>
      <c r="K152" s="32">
        <f t="shared" si="165"/>
        <v>6804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hidden="1" customHeight="1" outlineLevel="1" x14ac:dyDescent="0.35">
      <c r="A153" s="30">
        <v>1017</v>
      </c>
      <c r="B153" s="30" t="s">
        <v>134</v>
      </c>
      <c r="C153" s="32">
        <v>0</v>
      </c>
      <c r="D153" s="33">
        <v>16800</v>
      </c>
      <c r="E153" s="32">
        <f t="shared" si="1"/>
        <v>-16800</v>
      </c>
      <c r="F153" s="32">
        <v>0</v>
      </c>
      <c r="G153" s="32">
        <v>0</v>
      </c>
      <c r="H153" s="32">
        <f t="shared" si="148"/>
        <v>0</v>
      </c>
      <c r="I153" s="32">
        <f t="shared" ref="I153:K153" si="166">F153-C153</f>
        <v>0</v>
      </c>
      <c r="J153" s="32">
        <f t="shared" si="166"/>
        <v>-16800</v>
      </c>
      <c r="K153" s="32">
        <f t="shared" si="166"/>
        <v>16800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hidden="1" customHeight="1" outlineLevel="1" x14ac:dyDescent="0.35">
      <c r="A154" s="30">
        <v>1018</v>
      </c>
      <c r="B154" s="30" t="s">
        <v>129</v>
      </c>
      <c r="C154" s="32">
        <v>1500</v>
      </c>
      <c r="D154" s="33">
        <v>22700</v>
      </c>
      <c r="E154" s="32">
        <f t="shared" si="1"/>
        <v>-21200</v>
      </c>
      <c r="F154" s="32">
        <v>0</v>
      </c>
      <c r="G154" s="32">
        <v>0</v>
      </c>
      <c r="H154" s="32">
        <f t="shared" si="148"/>
        <v>0</v>
      </c>
      <c r="I154" s="32">
        <f t="shared" ref="I154:K154" si="167">F154-C154</f>
        <v>-1500</v>
      </c>
      <c r="J154" s="32">
        <f t="shared" si="167"/>
        <v>-22700</v>
      </c>
      <c r="K154" s="32">
        <f t="shared" si="167"/>
        <v>21200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hidden="1" customHeight="1" outlineLevel="1" x14ac:dyDescent="0.35">
      <c r="A155" s="30">
        <v>1019</v>
      </c>
      <c r="B155" s="30" t="s">
        <v>35</v>
      </c>
      <c r="C155" s="32">
        <v>0</v>
      </c>
      <c r="D155" s="33">
        <v>3170</v>
      </c>
      <c r="E155" s="32">
        <f t="shared" si="1"/>
        <v>-3170</v>
      </c>
      <c r="F155" s="32">
        <v>0</v>
      </c>
      <c r="G155" s="32">
        <v>0</v>
      </c>
      <c r="H155" s="32">
        <f t="shared" si="148"/>
        <v>0</v>
      </c>
      <c r="I155" s="32">
        <f t="shared" ref="I155:K155" si="168">F155-C155</f>
        <v>0</v>
      </c>
      <c r="J155" s="32">
        <f t="shared" si="168"/>
        <v>-3170</v>
      </c>
      <c r="K155" s="32">
        <f t="shared" si="168"/>
        <v>3170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hidden="1" customHeight="1" outlineLevel="1" x14ac:dyDescent="0.35">
      <c r="A156" s="30">
        <v>1020</v>
      </c>
      <c r="B156" s="30" t="s">
        <v>130</v>
      </c>
      <c r="C156" s="32">
        <v>0</v>
      </c>
      <c r="D156" s="33">
        <v>330</v>
      </c>
      <c r="E156" s="32">
        <f t="shared" si="1"/>
        <v>-330</v>
      </c>
      <c r="F156" s="32">
        <v>0</v>
      </c>
      <c r="G156" s="32">
        <v>0</v>
      </c>
      <c r="H156" s="32">
        <f t="shared" si="148"/>
        <v>0</v>
      </c>
      <c r="I156" s="32">
        <f t="shared" ref="I156:K156" si="169">F156-C156</f>
        <v>0</v>
      </c>
      <c r="J156" s="32">
        <f t="shared" si="169"/>
        <v>-330</v>
      </c>
      <c r="K156" s="32">
        <f t="shared" si="169"/>
        <v>330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hidden="1" customHeight="1" outlineLevel="1" x14ac:dyDescent="0.35">
      <c r="A157" s="30">
        <v>3007</v>
      </c>
      <c r="B157" s="30" t="s">
        <v>135</v>
      </c>
      <c r="C157" s="32">
        <v>11990</v>
      </c>
      <c r="D157" s="33">
        <v>2400</v>
      </c>
      <c r="E157" s="32">
        <f t="shared" si="1"/>
        <v>9590</v>
      </c>
      <c r="F157" s="32">
        <v>15000</v>
      </c>
      <c r="G157" s="32">
        <v>5000</v>
      </c>
      <c r="H157" s="32">
        <f t="shared" si="148"/>
        <v>10000</v>
      </c>
      <c r="I157" s="32">
        <f t="shared" ref="I157:K157" si="170">F157-C157</f>
        <v>3010</v>
      </c>
      <c r="J157" s="32">
        <f t="shared" si="170"/>
        <v>2600</v>
      </c>
      <c r="K157" s="32">
        <f t="shared" si="170"/>
        <v>410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hidden="1" customHeight="1" outlineLevel="1" x14ac:dyDescent="0.35">
      <c r="A158" s="30">
        <v>5018</v>
      </c>
      <c r="B158" s="30" t="s">
        <v>94</v>
      </c>
      <c r="C158" s="32">
        <v>0</v>
      </c>
      <c r="D158" s="33">
        <v>200</v>
      </c>
      <c r="E158" s="32">
        <f t="shared" si="1"/>
        <v>-200</v>
      </c>
      <c r="F158" s="32">
        <v>0</v>
      </c>
      <c r="G158" s="32">
        <v>0</v>
      </c>
      <c r="H158" s="32">
        <f t="shared" si="148"/>
        <v>0</v>
      </c>
      <c r="I158" s="32">
        <f t="shared" ref="I158:K158" si="171">F158-C158</f>
        <v>0</v>
      </c>
      <c r="J158" s="32">
        <f t="shared" si="171"/>
        <v>-200</v>
      </c>
      <c r="K158" s="32">
        <f t="shared" si="171"/>
        <v>200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collapsed="1" x14ac:dyDescent="0.35">
      <c r="A159" s="16">
        <v>8</v>
      </c>
      <c r="B159" s="16" t="s">
        <v>136</v>
      </c>
      <c r="C159" s="20">
        <f t="shared" ref="C159:D159" si="172">SUM(C160:C175)</f>
        <v>163100</v>
      </c>
      <c r="D159" s="21">
        <f t="shared" si="172"/>
        <v>181932</v>
      </c>
      <c r="E159" s="20">
        <f t="shared" si="1"/>
        <v>-18832</v>
      </c>
      <c r="F159" s="20">
        <f t="shared" ref="F159:G159" si="173">SUM(F160:F175)</f>
        <v>150600</v>
      </c>
      <c r="G159" s="20">
        <f t="shared" si="173"/>
        <v>149600</v>
      </c>
      <c r="H159" s="20">
        <f t="shared" si="148"/>
        <v>1000</v>
      </c>
      <c r="I159" s="20">
        <f t="shared" ref="I159:K159" si="174">F159-C159</f>
        <v>-12500</v>
      </c>
      <c r="J159" s="20">
        <f t="shared" si="174"/>
        <v>-32332</v>
      </c>
      <c r="K159" s="20">
        <f t="shared" si="174"/>
        <v>19832</v>
      </c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3.5" hidden="1" customHeight="1" outlineLevel="1" x14ac:dyDescent="0.35">
      <c r="A160" s="30">
        <v>1001</v>
      </c>
      <c r="B160" s="30" t="s">
        <v>27</v>
      </c>
      <c r="C160" s="32">
        <v>157800</v>
      </c>
      <c r="D160" s="33">
        <v>8800</v>
      </c>
      <c r="E160" s="32">
        <f t="shared" si="1"/>
        <v>149000</v>
      </c>
      <c r="F160" s="32">
        <v>130000</v>
      </c>
      <c r="G160" s="32">
        <v>2600</v>
      </c>
      <c r="H160" s="32">
        <f t="shared" si="148"/>
        <v>127400</v>
      </c>
      <c r="I160" s="32">
        <f t="shared" ref="I160:K160" si="175">F160-C160</f>
        <v>-27800</v>
      </c>
      <c r="J160" s="32">
        <f t="shared" si="175"/>
        <v>-6200</v>
      </c>
      <c r="K160" s="32">
        <f t="shared" si="175"/>
        <v>-21600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hidden="1" customHeight="1" outlineLevel="1" x14ac:dyDescent="0.35">
      <c r="A161" s="30">
        <v>1004</v>
      </c>
      <c r="B161" s="30" t="s">
        <v>30</v>
      </c>
      <c r="C161" s="32">
        <v>0</v>
      </c>
      <c r="D161" s="33">
        <v>30000</v>
      </c>
      <c r="E161" s="32">
        <f t="shared" si="1"/>
        <v>-30000</v>
      </c>
      <c r="F161" s="32">
        <v>0</v>
      </c>
      <c r="G161" s="32">
        <v>30000</v>
      </c>
      <c r="H161" s="32">
        <f t="shared" si="148"/>
        <v>-30000</v>
      </c>
      <c r="I161" s="32">
        <f t="shared" ref="I161:K161" si="176">F161-C161</f>
        <v>0</v>
      </c>
      <c r="J161" s="32">
        <f t="shared" si="176"/>
        <v>0</v>
      </c>
      <c r="K161" s="32">
        <f t="shared" si="176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hidden="1" customHeight="1" outlineLevel="1" x14ac:dyDescent="0.35">
      <c r="A162" s="30">
        <v>1007</v>
      </c>
      <c r="B162" s="30" t="s">
        <v>124</v>
      </c>
      <c r="C162" s="32">
        <v>0</v>
      </c>
      <c r="D162" s="33">
        <v>35872</v>
      </c>
      <c r="E162" s="32">
        <f t="shared" si="1"/>
        <v>-35872</v>
      </c>
      <c r="F162" s="32">
        <v>0</v>
      </c>
      <c r="G162" s="32">
        <v>25000</v>
      </c>
      <c r="H162" s="32">
        <f t="shared" si="148"/>
        <v>-25000</v>
      </c>
      <c r="I162" s="32">
        <f t="shared" ref="I162:K162" si="177">F162-C162</f>
        <v>0</v>
      </c>
      <c r="J162" s="32">
        <f t="shared" si="177"/>
        <v>-10872</v>
      </c>
      <c r="K162" s="32">
        <f t="shared" si="177"/>
        <v>10872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hidden="1" customHeight="1" outlineLevel="1" x14ac:dyDescent="0.35">
      <c r="A163" s="30">
        <v>1008</v>
      </c>
      <c r="B163" s="30" t="s">
        <v>125</v>
      </c>
      <c r="C163" s="32">
        <v>0</v>
      </c>
      <c r="D163" s="33">
        <v>0</v>
      </c>
      <c r="E163" s="32">
        <f t="shared" si="1"/>
        <v>0</v>
      </c>
      <c r="F163" s="32">
        <v>0</v>
      </c>
      <c r="G163" s="32">
        <v>5000</v>
      </c>
      <c r="H163" s="32">
        <f t="shared" si="148"/>
        <v>-5000</v>
      </c>
      <c r="I163" s="32">
        <f t="shared" ref="I163:K163" si="178">F163-C163</f>
        <v>0</v>
      </c>
      <c r="J163" s="32">
        <f t="shared" si="178"/>
        <v>5000</v>
      </c>
      <c r="K163" s="32">
        <f t="shared" si="178"/>
        <v>-5000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hidden="1" customHeight="1" outlineLevel="1" x14ac:dyDescent="0.35">
      <c r="A164" s="30">
        <v>1011</v>
      </c>
      <c r="B164" s="30" t="s">
        <v>137</v>
      </c>
      <c r="C164" s="32">
        <v>0</v>
      </c>
      <c r="D164" s="33">
        <v>1493</v>
      </c>
      <c r="E164" s="32">
        <f t="shared" si="1"/>
        <v>-1493</v>
      </c>
      <c r="F164" s="32">
        <v>0</v>
      </c>
      <c r="G164" s="32">
        <v>25000</v>
      </c>
      <c r="H164" s="32">
        <f t="shared" si="148"/>
        <v>-25000</v>
      </c>
      <c r="I164" s="32">
        <f t="shared" ref="I164:K164" si="179">F164-C164</f>
        <v>0</v>
      </c>
      <c r="J164" s="32">
        <f t="shared" si="179"/>
        <v>23507</v>
      </c>
      <c r="K164" s="32">
        <f t="shared" si="179"/>
        <v>-23507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hidden="1" customHeight="1" outlineLevel="1" x14ac:dyDescent="0.35">
      <c r="A165" s="30">
        <v>1012</v>
      </c>
      <c r="B165" s="30" t="s">
        <v>33</v>
      </c>
      <c r="C165" s="32">
        <v>0</v>
      </c>
      <c r="D165" s="33">
        <v>500</v>
      </c>
      <c r="E165" s="32">
        <f t="shared" si="1"/>
        <v>-500</v>
      </c>
      <c r="F165" s="32">
        <v>0</v>
      </c>
      <c r="G165" s="32">
        <v>7000</v>
      </c>
      <c r="H165" s="32">
        <f t="shared" si="148"/>
        <v>-7000</v>
      </c>
      <c r="I165" s="32">
        <f t="shared" ref="I165:K165" si="180">F165-C165</f>
        <v>0</v>
      </c>
      <c r="J165" s="32">
        <f t="shared" si="180"/>
        <v>6500</v>
      </c>
      <c r="K165" s="32">
        <f t="shared" si="180"/>
        <v>-6500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hidden="1" customHeight="1" outlineLevel="1" x14ac:dyDescent="0.35">
      <c r="A166" s="30">
        <v>1018</v>
      </c>
      <c r="B166" s="30" t="s">
        <v>129</v>
      </c>
      <c r="C166" s="32">
        <v>0</v>
      </c>
      <c r="D166" s="33">
        <v>2550</v>
      </c>
      <c r="E166" s="32">
        <f t="shared" si="1"/>
        <v>-2550</v>
      </c>
      <c r="F166" s="32">
        <v>0</v>
      </c>
      <c r="G166" s="32">
        <v>0</v>
      </c>
      <c r="H166" s="32">
        <f t="shared" si="148"/>
        <v>0</v>
      </c>
      <c r="I166" s="32">
        <f t="shared" ref="I166:K166" si="181">F166-C166</f>
        <v>0</v>
      </c>
      <c r="J166" s="32">
        <f t="shared" si="181"/>
        <v>-2550</v>
      </c>
      <c r="K166" s="32">
        <f t="shared" si="181"/>
        <v>2550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hidden="1" customHeight="1" outlineLevel="1" x14ac:dyDescent="0.35">
      <c r="A167" s="30">
        <v>1019</v>
      </c>
      <c r="B167" s="30" t="s">
        <v>35</v>
      </c>
      <c r="C167" s="32">
        <v>14700</v>
      </c>
      <c r="D167" s="33">
        <v>70269</v>
      </c>
      <c r="E167" s="32">
        <f t="shared" si="1"/>
        <v>-55569</v>
      </c>
      <c r="F167" s="32">
        <v>0</v>
      </c>
      <c r="G167" s="32">
        <v>10000</v>
      </c>
      <c r="H167" s="32">
        <f t="shared" si="148"/>
        <v>-10000</v>
      </c>
      <c r="I167" s="32">
        <f t="shared" ref="I167:K167" si="182">F167-C167</f>
        <v>-14700</v>
      </c>
      <c r="J167" s="32">
        <f t="shared" si="182"/>
        <v>-60269</v>
      </c>
      <c r="K167" s="32">
        <f t="shared" si="182"/>
        <v>45569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hidden="1" customHeight="1" outlineLevel="1" x14ac:dyDescent="0.35">
      <c r="A168" s="30">
        <v>1020</v>
      </c>
      <c r="B168" s="30" t="s">
        <v>36</v>
      </c>
      <c r="C168" s="32">
        <v>0</v>
      </c>
      <c r="D168" s="33">
        <v>0</v>
      </c>
      <c r="E168" s="32">
        <f t="shared" si="1"/>
        <v>0</v>
      </c>
      <c r="F168" s="32">
        <v>0</v>
      </c>
      <c r="G168" s="32">
        <v>3000</v>
      </c>
      <c r="H168" s="32">
        <f t="shared" si="148"/>
        <v>-3000</v>
      </c>
      <c r="I168" s="32">
        <f t="shared" ref="I168:K168" si="183">F168-C168</f>
        <v>0</v>
      </c>
      <c r="J168" s="32">
        <f t="shared" si="183"/>
        <v>3000</v>
      </c>
      <c r="K168" s="32">
        <f t="shared" si="183"/>
        <v>-3000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hidden="1" customHeight="1" outlineLevel="1" x14ac:dyDescent="0.35">
      <c r="A169" s="30">
        <v>2005</v>
      </c>
      <c r="B169" s="30" t="s">
        <v>105</v>
      </c>
      <c r="C169" s="32">
        <v>0</v>
      </c>
      <c r="D169" s="33">
        <v>14543</v>
      </c>
      <c r="E169" s="32">
        <f t="shared" si="1"/>
        <v>-14543</v>
      </c>
      <c r="F169" s="32">
        <v>0</v>
      </c>
      <c r="G169" s="32">
        <v>0</v>
      </c>
      <c r="H169" s="32">
        <f t="shared" si="148"/>
        <v>0</v>
      </c>
      <c r="I169" s="32">
        <f t="shared" ref="I169:K169" si="184">F169-C169</f>
        <v>0</v>
      </c>
      <c r="J169" s="32">
        <f t="shared" si="184"/>
        <v>-14543</v>
      </c>
      <c r="K169" s="32">
        <f t="shared" si="184"/>
        <v>14543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hidden="1" customHeight="1" outlineLevel="1" x14ac:dyDescent="0.35">
      <c r="A170" s="30">
        <v>3012</v>
      </c>
      <c r="B170" s="30" t="s">
        <v>138</v>
      </c>
      <c r="C170" s="32">
        <v>0</v>
      </c>
      <c r="D170" s="33">
        <v>0</v>
      </c>
      <c r="E170" s="32">
        <f t="shared" si="1"/>
        <v>0</v>
      </c>
      <c r="F170" s="32">
        <v>30000</v>
      </c>
      <c r="G170" s="32">
        <v>30000</v>
      </c>
      <c r="H170" s="32">
        <f t="shared" si="148"/>
        <v>0</v>
      </c>
      <c r="I170" s="32">
        <f t="shared" ref="I170:K170" si="185">F170-C170</f>
        <v>30000</v>
      </c>
      <c r="J170" s="32">
        <f t="shared" si="185"/>
        <v>30000</v>
      </c>
      <c r="K170" s="32">
        <f t="shared" si="185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hidden="1" customHeight="1" outlineLevel="1" x14ac:dyDescent="0.35">
      <c r="A171" s="30">
        <v>4013</v>
      </c>
      <c r="B171" s="30" t="s">
        <v>114</v>
      </c>
      <c r="C171" s="32">
        <v>0</v>
      </c>
      <c r="D171" s="33">
        <v>11638</v>
      </c>
      <c r="E171" s="32">
        <f t="shared" si="1"/>
        <v>-11638</v>
      </c>
      <c r="F171" s="32">
        <v>0</v>
      </c>
      <c r="G171" s="32">
        <v>0</v>
      </c>
      <c r="H171" s="32">
        <f t="shared" si="148"/>
        <v>0</v>
      </c>
      <c r="I171" s="32">
        <f t="shared" ref="I171:K171" si="186">F171-C171</f>
        <v>0</v>
      </c>
      <c r="J171" s="32">
        <f t="shared" si="186"/>
        <v>-11638</v>
      </c>
      <c r="K171" s="32">
        <f t="shared" si="186"/>
        <v>11638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hidden="1" customHeight="1" outlineLevel="1" x14ac:dyDescent="0.35">
      <c r="A172" s="30">
        <v>4014</v>
      </c>
      <c r="B172" s="30" t="s">
        <v>62</v>
      </c>
      <c r="C172" s="32">
        <v>-9400</v>
      </c>
      <c r="D172" s="33">
        <v>0</v>
      </c>
      <c r="E172" s="32">
        <f t="shared" si="1"/>
        <v>-9400</v>
      </c>
      <c r="F172" s="32">
        <v>-9400</v>
      </c>
      <c r="G172" s="32">
        <v>0</v>
      </c>
      <c r="H172" s="32">
        <f t="shared" si="148"/>
        <v>-9400</v>
      </c>
      <c r="I172" s="32">
        <f t="shared" ref="I172:K172" si="187">F172-C172</f>
        <v>0</v>
      </c>
      <c r="J172" s="32">
        <f t="shared" si="187"/>
        <v>0</v>
      </c>
      <c r="K172" s="32">
        <f t="shared" si="187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hidden="1" customHeight="1" outlineLevel="1" x14ac:dyDescent="0.35">
      <c r="A173" s="30">
        <v>5010</v>
      </c>
      <c r="B173" s="30" t="s">
        <v>80</v>
      </c>
      <c r="C173" s="32">
        <v>0</v>
      </c>
      <c r="D173" s="33">
        <v>935</v>
      </c>
      <c r="E173" s="32">
        <f t="shared" si="1"/>
        <v>-935</v>
      </c>
      <c r="F173" s="32">
        <v>0</v>
      </c>
      <c r="G173" s="32">
        <v>2000</v>
      </c>
      <c r="H173" s="32">
        <f t="shared" si="148"/>
        <v>-2000</v>
      </c>
      <c r="I173" s="32">
        <f t="shared" ref="I173:K173" si="188">F173-C173</f>
        <v>0</v>
      </c>
      <c r="J173" s="32">
        <f t="shared" si="188"/>
        <v>1065</v>
      </c>
      <c r="K173" s="32">
        <f t="shared" si="188"/>
        <v>-1065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hidden="1" customHeight="1" outlineLevel="1" x14ac:dyDescent="0.35">
      <c r="A174" s="30">
        <v>5012</v>
      </c>
      <c r="B174" s="30" t="s">
        <v>84</v>
      </c>
      <c r="C174" s="32">
        <v>0</v>
      </c>
      <c r="D174" s="33">
        <f>-302+1850</f>
        <v>1548</v>
      </c>
      <c r="E174" s="32">
        <f t="shared" si="1"/>
        <v>-1548</v>
      </c>
      <c r="F174" s="32">
        <v>0</v>
      </c>
      <c r="G174" s="32">
        <v>10000</v>
      </c>
      <c r="H174" s="32">
        <f t="shared" si="148"/>
        <v>-10000</v>
      </c>
      <c r="I174" s="32">
        <f t="shared" ref="I174:K174" si="189">F174-C174</f>
        <v>0</v>
      </c>
      <c r="J174" s="32">
        <f t="shared" si="189"/>
        <v>8452</v>
      </c>
      <c r="K174" s="32">
        <f t="shared" si="189"/>
        <v>-8452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hidden="1" customHeight="1" outlineLevel="1" x14ac:dyDescent="0.35">
      <c r="A175" s="30">
        <v>5018</v>
      </c>
      <c r="B175" s="30" t="s">
        <v>94</v>
      </c>
      <c r="C175" s="32">
        <v>0</v>
      </c>
      <c r="D175" s="33">
        <v>3784</v>
      </c>
      <c r="E175" s="32">
        <f t="shared" si="1"/>
        <v>-3784</v>
      </c>
      <c r="F175" s="32">
        <v>0</v>
      </c>
      <c r="G175" s="32">
        <v>0</v>
      </c>
      <c r="H175" s="32">
        <f t="shared" si="148"/>
        <v>0</v>
      </c>
      <c r="I175" s="32">
        <f t="shared" ref="I175:K175" si="190">F175-C175</f>
        <v>0</v>
      </c>
      <c r="J175" s="32">
        <f t="shared" si="190"/>
        <v>-3784</v>
      </c>
      <c r="K175" s="32">
        <f t="shared" si="190"/>
        <v>3784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collapsed="1" x14ac:dyDescent="0.35">
      <c r="A176" s="16">
        <v>10</v>
      </c>
      <c r="B176" s="16" t="s">
        <v>139</v>
      </c>
      <c r="C176" s="20">
        <f t="shared" ref="C176:D176" si="191">SUM(C177:C190)</f>
        <v>388316</v>
      </c>
      <c r="D176" s="21">
        <f t="shared" si="191"/>
        <v>390565.36</v>
      </c>
      <c r="E176" s="20">
        <f t="shared" si="1"/>
        <v>-2249.359999999986</v>
      </c>
      <c r="F176" s="20">
        <f t="shared" ref="F176:G176" si="192">SUM(F177:F190)</f>
        <v>214000</v>
      </c>
      <c r="G176" s="20">
        <f t="shared" si="192"/>
        <v>208873.8</v>
      </c>
      <c r="H176" s="20">
        <f t="shared" si="148"/>
        <v>5126.2000000000116</v>
      </c>
      <c r="I176" s="20">
        <f t="shared" ref="I176:K176" si="193">F176-C176</f>
        <v>-174316</v>
      </c>
      <c r="J176" s="20">
        <f t="shared" si="193"/>
        <v>-181691.56</v>
      </c>
      <c r="K176" s="20">
        <f t="shared" si="193"/>
        <v>7375.5599999999977</v>
      </c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3.5" hidden="1" customHeight="1" outlineLevel="1" x14ac:dyDescent="0.35">
      <c r="A177" s="30">
        <v>1001</v>
      </c>
      <c r="B177" s="30" t="s">
        <v>27</v>
      </c>
      <c r="C177" s="32">
        <v>192075</v>
      </c>
      <c r="D177" s="33">
        <v>4500</v>
      </c>
      <c r="E177" s="32">
        <f t="shared" si="1"/>
        <v>187575</v>
      </c>
      <c r="F177" s="32">
        <v>142000</v>
      </c>
      <c r="G177" s="32">
        <v>0</v>
      </c>
      <c r="H177" s="32">
        <f t="shared" si="148"/>
        <v>142000</v>
      </c>
      <c r="I177" s="32">
        <f t="shared" ref="I177:K177" si="194">F177-C177</f>
        <v>-50075</v>
      </c>
      <c r="J177" s="32">
        <f t="shared" si="194"/>
        <v>-4500</v>
      </c>
      <c r="K177" s="32">
        <f t="shared" si="194"/>
        <v>-45575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hidden="1" customHeight="1" outlineLevel="1" x14ac:dyDescent="0.35">
      <c r="A178" s="30">
        <v>1002</v>
      </c>
      <c r="B178" s="30" t="s">
        <v>121</v>
      </c>
      <c r="C178" s="32">
        <v>39141</v>
      </c>
      <c r="D178" s="33">
        <v>0</v>
      </c>
      <c r="E178" s="32">
        <f t="shared" si="1"/>
        <v>39141</v>
      </c>
      <c r="F178" s="32">
        <v>72000</v>
      </c>
      <c r="G178" s="32">
        <v>0</v>
      </c>
      <c r="H178" s="32">
        <f t="shared" si="148"/>
        <v>72000</v>
      </c>
      <c r="I178" s="32">
        <f t="shared" ref="I178:K178" si="195">F178-C178</f>
        <v>32859</v>
      </c>
      <c r="J178" s="32">
        <f t="shared" si="195"/>
        <v>0</v>
      </c>
      <c r="K178" s="32">
        <f t="shared" si="195"/>
        <v>32859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hidden="1" customHeight="1" outlineLevel="1" x14ac:dyDescent="0.35">
      <c r="A179" s="30">
        <v>1003</v>
      </c>
      <c r="B179" s="30" t="s">
        <v>122</v>
      </c>
      <c r="C179" s="32">
        <v>150000</v>
      </c>
      <c r="D179" s="33">
        <v>0</v>
      </c>
      <c r="E179" s="32">
        <f t="shared" si="1"/>
        <v>150000</v>
      </c>
      <c r="F179" s="62">
        <v>0</v>
      </c>
      <c r="G179" s="32">
        <v>0</v>
      </c>
      <c r="H179" s="32">
        <f t="shared" si="148"/>
        <v>0</v>
      </c>
      <c r="I179" s="32">
        <f t="shared" ref="I179:K179" si="196">F179-C179</f>
        <v>-150000</v>
      </c>
      <c r="J179" s="32">
        <f t="shared" si="196"/>
        <v>0</v>
      </c>
      <c r="K179" s="32">
        <f t="shared" si="196"/>
        <v>-150000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hidden="1" customHeight="1" outlineLevel="1" x14ac:dyDescent="0.35">
      <c r="A180" s="30">
        <v>1005</v>
      </c>
      <c r="B180" s="30" t="s">
        <v>32</v>
      </c>
      <c r="C180" s="32">
        <v>2100</v>
      </c>
      <c r="D180" s="33">
        <v>0</v>
      </c>
      <c r="E180" s="32">
        <f t="shared" si="1"/>
        <v>2100</v>
      </c>
      <c r="F180" s="32">
        <v>0</v>
      </c>
      <c r="G180" s="32">
        <v>0</v>
      </c>
      <c r="H180" s="32">
        <f t="shared" si="148"/>
        <v>0</v>
      </c>
      <c r="I180" s="32">
        <f t="shared" ref="I180:K180" si="197">F180-C180</f>
        <v>-2100</v>
      </c>
      <c r="J180" s="32">
        <f t="shared" si="197"/>
        <v>0</v>
      </c>
      <c r="K180" s="32">
        <f t="shared" si="197"/>
        <v>-2100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hidden="1" customHeight="1" outlineLevel="1" x14ac:dyDescent="0.35">
      <c r="A181" s="30">
        <v>1006</v>
      </c>
      <c r="B181" s="30" t="s">
        <v>123</v>
      </c>
      <c r="C181" s="32">
        <v>0</v>
      </c>
      <c r="D181" s="33">
        <v>173431</v>
      </c>
      <c r="E181" s="32">
        <f t="shared" si="1"/>
        <v>-173431</v>
      </c>
      <c r="F181" s="32">
        <v>0</v>
      </c>
      <c r="G181" s="32">
        <v>174873.8</v>
      </c>
      <c r="H181" s="32">
        <f t="shared" si="148"/>
        <v>-174873.8</v>
      </c>
      <c r="I181" s="32">
        <f t="shared" ref="I181:K181" si="198">F181-C181</f>
        <v>0</v>
      </c>
      <c r="J181" s="32">
        <f t="shared" si="198"/>
        <v>1442.7999999999884</v>
      </c>
      <c r="K181" s="32">
        <f t="shared" si="198"/>
        <v>-1442.7999999999884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hidden="1" customHeight="1" outlineLevel="1" x14ac:dyDescent="0.35">
      <c r="A182" s="30">
        <v>1007</v>
      </c>
      <c r="B182" s="30" t="s">
        <v>124</v>
      </c>
      <c r="C182" s="32">
        <v>0</v>
      </c>
      <c r="D182" s="33">
        <v>194278</v>
      </c>
      <c r="E182" s="32">
        <f t="shared" si="1"/>
        <v>-194278</v>
      </c>
      <c r="F182" s="32">
        <v>0</v>
      </c>
      <c r="G182" s="62">
        <v>15000</v>
      </c>
      <c r="H182" s="32">
        <f t="shared" si="148"/>
        <v>-15000</v>
      </c>
      <c r="I182" s="32">
        <f t="shared" ref="I182:K182" si="199">F182-C182</f>
        <v>0</v>
      </c>
      <c r="J182" s="32">
        <f t="shared" si="199"/>
        <v>-179278</v>
      </c>
      <c r="K182" s="32">
        <f t="shared" si="199"/>
        <v>179278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hidden="1" customHeight="1" outlineLevel="1" x14ac:dyDescent="0.35">
      <c r="A183" s="30">
        <v>1008</v>
      </c>
      <c r="B183" s="30" t="s">
        <v>125</v>
      </c>
      <c r="C183" s="32">
        <v>0</v>
      </c>
      <c r="D183" s="33">
        <v>14259</v>
      </c>
      <c r="E183" s="32">
        <f t="shared" si="1"/>
        <v>-14259</v>
      </c>
      <c r="F183" s="32">
        <v>0</v>
      </c>
      <c r="G183" s="62">
        <v>1000</v>
      </c>
      <c r="H183" s="32">
        <f t="shared" si="148"/>
        <v>-1000</v>
      </c>
      <c r="I183" s="32">
        <f t="shared" ref="I183:K183" si="200">F183-C183</f>
        <v>0</v>
      </c>
      <c r="J183" s="32">
        <f t="shared" si="200"/>
        <v>-13259</v>
      </c>
      <c r="K183" s="32">
        <f t="shared" si="200"/>
        <v>13259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hidden="1" customHeight="1" outlineLevel="1" x14ac:dyDescent="0.35">
      <c r="A184" s="30">
        <v>1019</v>
      </c>
      <c r="B184" s="30" t="s">
        <v>35</v>
      </c>
      <c r="C184" s="32">
        <v>0</v>
      </c>
      <c r="D184" s="33">
        <f>4511+3337</f>
        <v>7848</v>
      </c>
      <c r="E184" s="32">
        <f t="shared" si="1"/>
        <v>-7848</v>
      </c>
      <c r="F184" s="32">
        <v>0</v>
      </c>
      <c r="G184" s="32">
        <v>5500</v>
      </c>
      <c r="H184" s="32">
        <f t="shared" si="148"/>
        <v>-5500</v>
      </c>
      <c r="I184" s="32">
        <f t="shared" ref="I184:K184" si="201">F184-C184</f>
        <v>0</v>
      </c>
      <c r="J184" s="32">
        <f t="shared" si="201"/>
        <v>-2348</v>
      </c>
      <c r="K184" s="32">
        <f t="shared" si="201"/>
        <v>2348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hidden="1" customHeight="1" outlineLevel="1" x14ac:dyDescent="0.35">
      <c r="A185" s="30">
        <v>2005</v>
      </c>
      <c r="B185" s="30" t="s">
        <v>105</v>
      </c>
      <c r="C185" s="32">
        <v>0</v>
      </c>
      <c r="D185" s="33">
        <v>713.36</v>
      </c>
      <c r="E185" s="32">
        <f t="shared" si="1"/>
        <v>-713.36</v>
      </c>
      <c r="F185" s="32">
        <v>0</v>
      </c>
      <c r="G185" s="32">
        <v>1500</v>
      </c>
      <c r="H185" s="32">
        <f t="shared" si="148"/>
        <v>-1500</v>
      </c>
      <c r="I185" s="32">
        <f t="shared" ref="I185:K185" si="202">F185-C185</f>
        <v>0</v>
      </c>
      <c r="J185" s="32">
        <f t="shared" si="202"/>
        <v>786.64</v>
      </c>
      <c r="K185" s="32">
        <f t="shared" si="202"/>
        <v>-786.64</v>
      </c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hidden="1" customHeight="1" outlineLevel="1" x14ac:dyDescent="0.35">
      <c r="A186" s="30">
        <v>5002</v>
      </c>
      <c r="B186" s="30" t="s">
        <v>66</v>
      </c>
      <c r="C186" s="32">
        <v>5000</v>
      </c>
      <c r="D186" s="33">
        <v>0</v>
      </c>
      <c r="E186" s="32">
        <f t="shared" si="1"/>
        <v>5000</v>
      </c>
      <c r="F186" s="32">
        <v>0</v>
      </c>
      <c r="G186" s="32">
        <v>0</v>
      </c>
      <c r="H186" s="32">
        <f t="shared" si="148"/>
        <v>0</v>
      </c>
      <c r="I186" s="32">
        <f t="shared" ref="I186:K186" si="203">F186-C186</f>
        <v>-5000</v>
      </c>
      <c r="J186" s="32">
        <f t="shared" si="203"/>
        <v>0</v>
      </c>
      <c r="K186" s="32">
        <f t="shared" si="203"/>
        <v>-5000</v>
      </c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hidden="1" customHeight="1" outlineLevel="1" x14ac:dyDescent="0.35">
      <c r="A187" s="30">
        <v>5011</v>
      </c>
      <c r="B187" s="30" t="s">
        <v>82</v>
      </c>
      <c r="C187" s="32">
        <v>0</v>
      </c>
      <c r="D187" s="33">
        <f>394+619</f>
        <v>1013</v>
      </c>
      <c r="E187" s="32">
        <f t="shared" si="1"/>
        <v>-1013</v>
      </c>
      <c r="F187" s="32">
        <v>0</v>
      </c>
      <c r="G187" s="32">
        <v>10000</v>
      </c>
      <c r="H187" s="32">
        <f t="shared" si="148"/>
        <v>-10000</v>
      </c>
      <c r="I187" s="32">
        <f t="shared" ref="I187:K187" si="204">F187-C187</f>
        <v>0</v>
      </c>
      <c r="J187" s="32">
        <f t="shared" si="204"/>
        <v>8987</v>
      </c>
      <c r="K187" s="32">
        <f t="shared" si="204"/>
        <v>-8987</v>
      </c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hidden="1" customHeight="1" outlineLevel="1" x14ac:dyDescent="0.35">
      <c r="A188" s="30">
        <v>5012</v>
      </c>
      <c r="B188" s="30" t="s">
        <v>84</v>
      </c>
      <c r="C188" s="32">
        <v>0</v>
      </c>
      <c r="D188" s="33">
        <v>0</v>
      </c>
      <c r="E188" s="32">
        <f t="shared" si="1"/>
        <v>0</v>
      </c>
      <c r="F188" s="32">
        <v>0</v>
      </c>
      <c r="G188" s="32">
        <v>1000</v>
      </c>
      <c r="H188" s="32">
        <f t="shared" si="148"/>
        <v>-1000</v>
      </c>
      <c r="I188" s="32">
        <f t="shared" ref="I188:K188" si="205">F188-C188</f>
        <v>0</v>
      </c>
      <c r="J188" s="32">
        <f t="shared" si="205"/>
        <v>1000</v>
      </c>
      <c r="K188" s="32">
        <f t="shared" si="205"/>
        <v>-1000</v>
      </c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hidden="1" customHeight="1" outlineLevel="1" x14ac:dyDescent="0.35">
      <c r="A189" s="30">
        <v>5014</v>
      </c>
      <c r="B189" s="30" t="s">
        <v>88</v>
      </c>
      <c r="C189" s="32">
        <v>0</v>
      </c>
      <c r="D189" s="33">
        <v>-5625</v>
      </c>
      <c r="E189" s="32">
        <f t="shared" si="1"/>
        <v>5625</v>
      </c>
      <c r="F189" s="32">
        <v>0</v>
      </c>
      <c r="G189" s="32">
        <v>0</v>
      </c>
      <c r="H189" s="32">
        <f t="shared" si="148"/>
        <v>0</v>
      </c>
      <c r="I189" s="32">
        <f t="shared" ref="I189:K189" si="206">F189-C189</f>
        <v>0</v>
      </c>
      <c r="J189" s="32">
        <f t="shared" si="206"/>
        <v>5625</v>
      </c>
      <c r="K189" s="32">
        <f t="shared" si="206"/>
        <v>-5625</v>
      </c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hidden="1" customHeight="1" outlineLevel="1" x14ac:dyDescent="0.35">
      <c r="A190" s="30">
        <v>5018</v>
      </c>
      <c r="B190" s="30" t="s">
        <v>94</v>
      </c>
      <c r="C190" s="32">
        <v>0</v>
      </c>
      <c r="D190" s="33">
        <v>148</v>
      </c>
      <c r="E190" s="32">
        <f t="shared" si="1"/>
        <v>-148</v>
      </c>
      <c r="F190" s="32">
        <v>0</v>
      </c>
      <c r="G190" s="32">
        <v>0</v>
      </c>
      <c r="H190" s="32">
        <f t="shared" si="148"/>
        <v>0</v>
      </c>
      <c r="I190" s="32">
        <f t="shared" ref="I190:K190" si="207">F190-C190</f>
        <v>0</v>
      </c>
      <c r="J190" s="32">
        <f t="shared" si="207"/>
        <v>-148</v>
      </c>
      <c r="K190" s="32">
        <f t="shared" si="207"/>
        <v>148</v>
      </c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collapsed="1" x14ac:dyDescent="0.35">
      <c r="A191" s="16">
        <v>11</v>
      </c>
      <c r="B191" s="16" t="s">
        <v>140</v>
      </c>
      <c r="C191" s="20">
        <f t="shared" ref="C191:D191" si="208">SUM(C192:C212)</f>
        <v>320921</v>
      </c>
      <c r="D191" s="21">
        <f t="shared" si="208"/>
        <v>310653</v>
      </c>
      <c r="E191" s="20">
        <f t="shared" si="1"/>
        <v>10268</v>
      </c>
      <c r="F191" s="20">
        <f t="shared" ref="F191:G191" si="209">SUM(F192:F212)</f>
        <v>257100</v>
      </c>
      <c r="G191" s="20">
        <f t="shared" si="209"/>
        <v>256344</v>
      </c>
      <c r="H191" s="20">
        <f t="shared" si="148"/>
        <v>756</v>
      </c>
      <c r="I191" s="20">
        <f t="shared" ref="I191:K191" si="210">F191-C191</f>
        <v>-63821</v>
      </c>
      <c r="J191" s="20">
        <f t="shared" si="210"/>
        <v>-54309</v>
      </c>
      <c r="K191" s="20">
        <f t="shared" si="210"/>
        <v>-9512</v>
      </c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3.5" hidden="1" customHeight="1" outlineLevel="1" x14ac:dyDescent="0.35">
      <c r="A192" s="30">
        <v>1001</v>
      </c>
      <c r="B192" s="30" t="s">
        <v>27</v>
      </c>
      <c r="C192" s="32">
        <v>88750</v>
      </c>
      <c r="D192" s="33">
        <v>14450</v>
      </c>
      <c r="E192" s="32">
        <f t="shared" si="1"/>
        <v>74300</v>
      </c>
      <c r="F192" s="32">
        <v>111500</v>
      </c>
      <c r="G192" s="32">
        <v>0</v>
      </c>
      <c r="H192" s="32">
        <f t="shared" si="148"/>
        <v>111500</v>
      </c>
      <c r="I192" s="32">
        <f t="shared" ref="I192:K192" si="211">F192-C192</f>
        <v>22750</v>
      </c>
      <c r="J192" s="32">
        <f t="shared" si="211"/>
        <v>-14450</v>
      </c>
      <c r="K192" s="32">
        <f t="shared" si="211"/>
        <v>37200</v>
      </c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hidden="1" customHeight="1" outlineLevel="1" x14ac:dyDescent="0.35">
      <c r="A193" s="30">
        <v>1002</v>
      </c>
      <c r="B193" s="30" t="s">
        <v>121</v>
      </c>
      <c r="C193" s="32">
        <v>40857</v>
      </c>
      <c r="D193" s="33">
        <v>0</v>
      </c>
      <c r="E193" s="32">
        <f t="shared" si="1"/>
        <v>40857</v>
      </c>
      <c r="F193" s="32">
        <v>40000</v>
      </c>
      <c r="G193" s="32">
        <v>0</v>
      </c>
      <c r="H193" s="32">
        <f t="shared" si="148"/>
        <v>40000</v>
      </c>
      <c r="I193" s="32">
        <f t="shared" ref="I193:K193" si="212">F193-C193</f>
        <v>-857</v>
      </c>
      <c r="J193" s="32">
        <f t="shared" si="212"/>
        <v>0</v>
      </c>
      <c r="K193" s="32">
        <f t="shared" si="212"/>
        <v>-857</v>
      </c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hidden="1" customHeight="1" outlineLevel="1" x14ac:dyDescent="0.35">
      <c r="A194" s="30">
        <v>1003</v>
      </c>
      <c r="B194" s="30" t="s">
        <v>122</v>
      </c>
      <c r="C194" s="32">
        <v>165000</v>
      </c>
      <c r="D194" s="33">
        <v>1036</v>
      </c>
      <c r="E194" s="32">
        <f t="shared" si="1"/>
        <v>163964</v>
      </c>
      <c r="F194" s="62">
        <v>45000</v>
      </c>
      <c r="G194" s="32">
        <v>0</v>
      </c>
      <c r="H194" s="32">
        <f t="shared" si="148"/>
        <v>45000</v>
      </c>
      <c r="I194" s="32">
        <f t="shared" ref="I194:K194" si="213">F194-C194</f>
        <v>-120000</v>
      </c>
      <c r="J194" s="32">
        <f t="shared" si="213"/>
        <v>-1036</v>
      </c>
      <c r="K194" s="32">
        <f t="shared" si="213"/>
        <v>-118964</v>
      </c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hidden="1" customHeight="1" outlineLevel="1" x14ac:dyDescent="0.35">
      <c r="A195" s="30">
        <v>1006</v>
      </c>
      <c r="B195" s="30" t="s">
        <v>123</v>
      </c>
      <c r="C195" s="32">
        <v>0</v>
      </c>
      <c r="D195" s="33">
        <v>127274</v>
      </c>
      <c r="E195" s="32">
        <f t="shared" si="1"/>
        <v>-127274</v>
      </c>
      <c r="F195" s="32">
        <v>0</v>
      </c>
      <c r="G195" s="32">
        <v>95844</v>
      </c>
      <c r="H195" s="32">
        <f t="shared" si="148"/>
        <v>-95844</v>
      </c>
      <c r="I195" s="32">
        <f t="shared" ref="I195:K195" si="214">F195-C195</f>
        <v>0</v>
      </c>
      <c r="J195" s="32">
        <f t="shared" si="214"/>
        <v>-31430</v>
      </c>
      <c r="K195" s="32">
        <f t="shared" si="214"/>
        <v>31430</v>
      </c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hidden="1" customHeight="1" outlineLevel="1" x14ac:dyDescent="0.35">
      <c r="A196" s="30">
        <v>1007</v>
      </c>
      <c r="B196" s="30" t="s">
        <v>124</v>
      </c>
      <c r="C196" s="32">
        <v>0</v>
      </c>
      <c r="D196" s="33">
        <v>57029</v>
      </c>
      <c r="E196" s="32">
        <f t="shared" si="1"/>
        <v>-57029</v>
      </c>
      <c r="F196" s="32">
        <v>20000</v>
      </c>
      <c r="G196" s="32">
        <v>40000</v>
      </c>
      <c r="H196" s="32">
        <f t="shared" si="148"/>
        <v>-20000</v>
      </c>
      <c r="I196" s="32">
        <f t="shared" ref="I196:K196" si="215">F196-C196</f>
        <v>20000</v>
      </c>
      <c r="J196" s="32">
        <f t="shared" si="215"/>
        <v>-17029</v>
      </c>
      <c r="K196" s="32">
        <f t="shared" si="215"/>
        <v>37029</v>
      </c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hidden="1" customHeight="1" outlineLevel="1" x14ac:dyDescent="0.35">
      <c r="A197" s="30">
        <v>1008</v>
      </c>
      <c r="B197" s="30" t="s">
        <v>125</v>
      </c>
      <c r="C197" s="32">
        <v>0</v>
      </c>
      <c r="D197" s="33">
        <v>16975</v>
      </c>
      <c r="E197" s="32">
        <f t="shared" si="1"/>
        <v>-16975</v>
      </c>
      <c r="F197" s="32">
        <v>0</v>
      </c>
      <c r="G197" s="32">
        <v>3000</v>
      </c>
      <c r="H197" s="32">
        <f t="shared" si="148"/>
        <v>-3000</v>
      </c>
      <c r="I197" s="32">
        <f t="shared" ref="I197:K197" si="216">F197-C197</f>
        <v>0</v>
      </c>
      <c r="J197" s="32">
        <f t="shared" si="216"/>
        <v>-13975</v>
      </c>
      <c r="K197" s="32">
        <f t="shared" si="216"/>
        <v>13975</v>
      </c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hidden="1" customHeight="1" outlineLevel="1" x14ac:dyDescent="0.35">
      <c r="A198" s="30">
        <v>1011</v>
      </c>
      <c r="B198" s="30" t="s">
        <v>126</v>
      </c>
      <c r="C198" s="32">
        <v>0</v>
      </c>
      <c r="D198" s="33">
        <v>39952</v>
      </c>
      <c r="E198" s="32">
        <f t="shared" si="1"/>
        <v>-39952</v>
      </c>
      <c r="F198" s="32">
        <v>0</v>
      </c>
      <c r="G198" s="32">
        <v>34000</v>
      </c>
      <c r="H198" s="32">
        <f t="shared" si="148"/>
        <v>-34000</v>
      </c>
      <c r="I198" s="32">
        <f t="shared" ref="I198:K198" si="217">F198-C198</f>
        <v>0</v>
      </c>
      <c r="J198" s="32">
        <f t="shared" si="217"/>
        <v>-5952</v>
      </c>
      <c r="K198" s="32">
        <f t="shared" si="217"/>
        <v>5952</v>
      </c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hidden="1" customHeight="1" outlineLevel="1" x14ac:dyDescent="0.35">
      <c r="A199" s="30">
        <v>1012</v>
      </c>
      <c r="B199" s="30" t="s">
        <v>33</v>
      </c>
      <c r="C199" s="32">
        <v>0</v>
      </c>
      <c r="D199" s="33">
        <v>6500</v>
      </c>
      <c r="E199" s="32">
        <f t="shared" si="1"/>
        <v>-6500</v>
      </c>
      <c r="F199" s="32">
        <v>0</v>
      </c>
      <c r="G199" s="32">
        <v>0</v>
      </c>
      <c r="H199" s="32">
        <f t="shared" si="148"/>
        <v>0</v>
      </c>
      <c r="I199" s="32">
        <f t="shared" ref="I199:K199" si="218">F199-C199</f>
        <v>0</v>
      </c>
      <c r="J199" s="32">
        <f t="shared" si="218"/>
        <v>-6500</v>
      </c>
      <c r="K199" s="32">
        <f t="shared" si="218"/>
        <v>6500</v>
      </c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hidden="1" customHeight="1" outlineLevel="1" x14ac:dyDescent="0.35">
      <c r="A200" s="30">
        <v>1014</v>
      </c>
      <c r="B200" s="30" t="s">
        <v>127</v>
      </c>
      <c r="C200" s="32">
        <v>0</v>
      </c>
      <c r="D200" s="33">
        <v>17600</v>
      </c>
      <c r="E200" s="32">
        <f t="shared" si="1"/>
        <v>-17600</v>
      </c>
      <c r="F200" s="32">
        <v>0</v>
      </c>
      <c r="G200" s="32">
        <v>24000</v>
      </c>
      <c r="H200" s="32">
        <f t="shared" si="148"/>
        <v>-24000</v>
      </c>
      <c r="I200" s="32">
        <f t="shared" ref="I200:K200" si="219">F200-C200</f>
        <v>0</v>
      </c>
      <c r="J200" s="32">
        <f t="shared" si="219"/>
        <v>6400</v>
      </c>
      <c r="K200" s="32">
        <f t="shared" si="219"/>
        <v>-6400</v>
      </c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hidden="1" customHeight="1" outlineLevel="1" x14ac:dyDescent="0.35">
      <c r="A201" s="30">
        <v>1016</v>
      </c>
      <c r="B201" s="30" t="s">
        <v>141</v>
      </c>
      <c r="C201" s="32">
        <v>0</v>
      </c>
      <c r="D201" s="33">
        <v>0</v>
      </c>
      <c r="E201" s="32">
        <f t="shared" si="1"/>
        <v>0</v>
      </c>
      <c r="F201" s="32">
        <v>0</v>
      </c>
      <c r="G201" s="32">
        <v>4000</v>
      </c>
      <c r="H201" s="32">
        <f t="shared" si="148"/>
        <v>-4000</v>
      </c>
      <c r="I201" s="32">
        <f t="shared" ref="I201:K201" si="220">F201-C201</f>
        <v>0</v>
      </c>
      <c r="J201" s="32">
        <f t="shared" si="220"/>
        <v>4000</v>
      </c>
      <c r="K201" s="32">
        <f t="shared" si="220"/>
        <v>-4000</v>
      </c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hidden="1" customHeight="1" outlineLevel="1" x14ac:dyDescent="0.35">
      <c r="A202" s="30">
        <v>1019</v>
      </c>
      <c r="B202" s="30" t="s">
        <v>35</v>
      </c>
      <c r="C202" s="32">
        <v>0</v>
      </c>
      <c r="D202" s="33">
        <v>7282</v>
      </c>
      <c r="E202" s="32">
        <f t="shared" si="1"/>
        <v>-7282</v>
      </c>
      <c r="F202" s="32">
        <v>0</v>
      </c>
      <c r="G202" s="32">
        <v>1000</v>
      </c>
      <c r="H202" s="32">
        <f t="shared" si="148"/>
        <v>-1000</v>
      </c>
      <c r="I202" s="32">
        <f t="shared" ref="I202:K202" si="221">F202-C202</f>
        <v>0</v>
      </c>
      <c r="J202" s="32">
        <f t="shared" si="221"/>
        <v>-6282</v>
      </c>
      <c r="K202" s="32">
        <f t="shared" si="221"/>
        <v>6282</v>
      </c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hidden="1" customHeight="1" outlineLevel="1" x14ac:dyDescent="0.35">
      <c r="A203" s="30">
        <v>1020</v>
      </c>
      <c r="B203" s="30" t="s">
        <v>36</v>
      </c>
      <c r="C203" s="32">
        <v>0</v>
      </c>
      <c r="D203" s="33">
        <v>2100</v>
      </c>
      <c r="E203" s="32">
        <f t="shared" si="1"/>
        <v>-2100</v>
      </c>
      <c r="F203" s="32">
        <v>0</v>
      </c>
      <c r="G203" s="32">
        <v>500</v>
      </c>
      <c r="H203" s="32">
        <f t="shared" si="148"/>
        <v>-500</v>
      </c>
      <c r="I203" s="32">
        <f t="shared" ref="I203:K203" si="222">F203-C203</f>
        <v>0</v>
      </c>
      <c r="J203" s="32">
        <f t="shared" si="222"/>
        <v>-1600</v>
      </c>
      <c r="K203" s="32">
        <f t="shared" si="222"/>
        <v>1600</v>
      </c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hidden="1" customHeight="1" outlineLevel="1" x14ac:dyDescent="0.35">
      <c r="A204" s="30">
        <v>2005</v>
      </c>
      <c r="B204" s="30" t="s">
        <v>105</v>
      </c>
      <c r="C204" s="32">
        <v>0</v>
      </c>
      <c r="D204" s="33">
        <f>1850+4500</f>
        <v>6350</v>
      </c>
      <c r="E204" s="32">
        <f t="shared" si="1"/>
        <v>-6350</v>
      </c>
      <c r="F204" s="32">
        <v>0</v>
      </c>
      <c r="G204" s="32">
        <v>9000</v>
      </c>
      <c r="H204" s="32">
        <f t="shared" si="148"/>
        <v>-9000</v>
      </c>
      <c r="I204" s="32">
        <f t="shared" ref="I204:K204" si="223">F204-C204</f>
        <v>0</v>
      </c>
      <c r="J204" s="32">
        <f t="shared" si="223"/>
        <v>2650</v>
      </c>
      <c r="K204" s="32">
        <f t="shared" si="223"/>
        <v>-2650</v>
      </c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hidden="1" customHeight="1" outlineLevel="1" x14ac:dyDescent="0.35">
      <c r="A205" s="30">
        <v>2006</v>
      </c>
      <c r="B205" s="30" t="s">
        <v>100</v>
      </c>
      <c r="C205" s="32">
        <v>0</v>
      </c>
      <c r="D205" s="33">
        <v>0</v>
      </c>
      <c r="E205" s="32">
        <f t="shared" si="1"/>
        <v>0</v>
      </c>
      <c r="F205" s="32">
        <v>0</v>
      </c>
      <c r="G205" s="32">
        <v>9000</v>
      </c>
      <c r="H205" s="32">
        <f t="shared" si="148"/>
        <v>-9000</v>
      </c>
      <c r="I205" s="32">
        <f t="shared" ref="I205:K205" si="224">F205-C205</f>
        <v>0</v>
      </c>
      <c r="J205" s="32">
        <f t="shared" si="224"/>
        <v>9000</v>
      </c>
      <c r="K205" s="32">
        <f t="shared" si="224"/>
        <v>-9000</v>
      </c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hidden="1" customHeight="1" outlineLevel="1" x14ac:dyDescent="0.35">
      <c r="A206" s="30">
        <v>3004</v>
      </c>
      <c r="B206" s="30" t="s">
        <v>54</v>
      </c>
      <c r="C206" s="32">
        <v>35714</v>
      </c>
      <c r="D206" s="33">
        <v>1125</v>
      </c>
      <c r="E206" s="32">
        <f t="shared" si="1"/>
        <v>34589</v>
      </c>
      <c r="F206" s="32">
        <v>25000</v>
      </c>
      <c r="G206" s="32">
        <v>10000</v>
      </c>
      <c r="H206" s="32">
        <f t="shared" si="148"/>
        <v>15000</v>
      </c>
      <c r="I206" s="32">
        <f t="shared" ref="I206:K206" si="225">F206-C206</f>
        <v>-10714</v>
      </c>
      <c r="J206" s="32">
        <f t="shared" si="225"/>
        <v>8875</v>
      </c>
      <c r="K206" s="32">
        <f t="shared" si="225"/>
        <v>-19589</v>
      </c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hidden="1" customHeight="1" outlineLevel="1" x14ac:dyDescent="0.35">
      <c r="A207" s="30">
        <v>3013</v>
      </c>
      <c r="B207" s="30" t="s">
        <v>142</v>
      </c>
      <c r="C207" s="32">
        <v>0</v>
      </c>
      <c r="D207" s="33">
        <v>0</v>
      </c>
      <c r="E207" s="32">
        <f t="shared" si="1"/>
        <v>0</v>
      </c>
      <c r="F207" s="32">
        <v>25000</v>
      </c>
      <c r="G207" s="32">
        <v>25000</v>
      </c>
      <c r="H207" s="32">
        <f t="shared" si="148"/>
        <v>0</v>
      </c>
      <c r="I207" s="32">
        <f t="shared" ref="I207:K207" si="226">F207-C207</f>
        <v>25000</v>
      </c>
      <c r="J207" s="32">
        <f t="shared" si="226"/>
        <v>25000</v>
      </c>
      <c r="K207" s="32">
        <f t="shared" si="226"/>
        <v>0</v>
      </c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hidden="1" customHeight="1" outlineLevel="1" x14ac:dyDescent="0.35">
      <c r="A208" s="30">
        <v>4004</v>
      </c>
      <c r="B208" s="30" t="s">
        <v>58</v>
      </c>
      <c r="C208" s="32">
        <v>0</v>
      </c>
      <c r="D208" s="33">
        <v>0</v>
      </c>
      <c r="E208" s="32">
        <f t="shared" si="1"/>
        <v>0</v>
      </c>
      <c r="F208" s="32">
        <v>0</v>
      </c>
      <c r="G208" s="32">
        <v>0</v>
      </c>
      <c r="H208" s="32">
        <f t="shared" si="148"/>
        <v>0</v>
      </c>
      <c r="I208" s="32">
        <f t="shared" ref="I208:K208" si="227">F208-C208</f>
        <v>0</v>
      </c>
      <c r="J208" s="32">
        <f t="shared" si="227"/>
        <v>0</v>
      </c>
      <c r="K208" s="32">
        <f t="shared" si="227"/>
        <v>0</v>
      </c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hidden="1" customHeight="1" outlineLevel="1" x14ac:dyDescent="0.35">
      <c r="A209" s="30">
        <v>4014</v>
      </c>
      <c r="B209" s="30" t="s">
        <v>62</v>
      </c>
      <c r="C209" s="32">
        <v>-9400</v>
      </c>
      <c r="D209" s="33">
        <v>0</v>
      </c>
      <c r="E209" s="32">
        <f t="shared" si="1"/>
        <v>-9400</v>
      </c>
      <c r="F209" s="32">
        <v>-9400</v>
      </c>
      <c r="G209" s="32">
        <v>0</v>
      </c>
      <c r="H209" s="32">
        <f t="shared" si="148"/>
        <v>-9400</v>
      </c>
      <c r="I209" s="32">
        <f t="shared" ref="I209:K209" si="228">F209-C209</f>
        <v>0</v>
      </c>
      <c r="J209" s="32">
        <f t="shared" si="228"/>
        <v>0</v>
      </c>
      <c r="K209" s="32">
        <f t="shared" si="228"/>
        <v>0</v>
      </c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hidden="1" customHeight="1" outlineLevel="1" x14ac:dyDescent="0.35">
      <c r="A210" s="30">
        <v>5011</v>
      </c>
      <c r="B210" s="30" t="s">
        <v>82</v>
      </c>
      <c r="C210" s="32">
        <v>0</v>
      </c>
      <c r="D210" s="33">
        <v>4950</v>
      </c>
      <c r="E210" s="32">
        <f t="shared" si="1"/>
        <v>-4950</v>
      </c>
      <c r="F210" s="32">
        <v>0</v>
      </c>
      <c r="G210" s="32">
        <v>0</v>
      </c>
      <c r="H210" s="32">
        <f t="shared" si="148"/>
        <v>0</v>
      </c>
      <c r="I210" s="32">
        <f t="shared" ref="I210:K210" si="229">F210-C210</f>
        <v>0</v>
      </c>
      <c r="J210" s="32">
        <f t="shared" si="229"/>
        <v>-4950</v>
      </c>
      <c r="K210" s="32">
        <f t="shared" si="229"/>
        <v>4950</v>
      </c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hidden="1" customHeight="1" outlineLevel="1" x14ac:dyDescent="0.35">
      <c r="A211" s="30">
        <v>5012</v>
      </c>
      <c r="B211" s="30" t="s">
        <v>84</v>
      </c>
      <c r="C211" s="32">
        <v>0</v>
      </c>
      <c r="D211" s="33">
        <f>3359+4377</f>
        <v>7736</v>
      </c>
      <c r="E211" s="32">
        <f t="shared" si="1"/>
        <v>-7736</v>
      </c>
      <c r="F211" s="32">
        <v>0</v>
      </c>
      <c r="G211" s="32">
        <v>1000</v>
      </c>
      <c r="H211" s="32">
        <f t="shared" si="148"/>
        <v>-1000</v>
      </c>
      <c r="I211" s="32">
        <f t="shared" ref="I211:K211" si="230">F211-C211</f>
        <v>0</v>
      </c>
      <c r="J211" s="32">
        <f t="shared" si="230"/>
        <v>-6736</v>
      </c>
      <c r="K211" s="32">
        <f t="shared" si="230"/>
        <v>6736</v>
      </c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hidden="1" customHeight="1" outlineLevel="1" x14ac:dyDescent="0.35">
      <c r="A212" s="30">
        <v>5018</v>
      </c>
      <c r="B212" s="30" t="s">
        <v>94</v>
      </c>
      <c r="C212" s="32">
        <v>0</v>
      </c>
      <c r="D212" s="33">
        <v>294</v>
      </c>
      <c r="E212" s="32">
        <f t="shared" si="1"/>
        <v>-294</v>
      </c>
      <c r="F212" s="32">
        <v>0</v>
      </c>
      <c r="G212" s="32">
        <v>0</v>
      </c>
      <c r="H212" s="32">
        <f t="shared" si="148"/>
        <v>0</v>
      </c>
      <c r="I212" s="32">
        <f t="shared" ref="I212:K212" si="231">F212-C212</f>
        <v>0</v>
      </c>
      <c r="J212" s="32">
        <f t="shared" si="231"/>
        <v>-294</v>
      </c>
      <c r="K212" s="32">
        <f t="shared" si="231"/>
        <v>294</v>
      </c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collapsed="1" x14ac:dyDescent="0.35">
      <c r="A213" s="16">
        <v>13</v>
      </c>
      <c r="B213" s="16" t="s">
        <v>143</v>
      </c>
      <c r="C213" s="20">
        <f t="shared" ref="C213:D213" si="232">SUM(C214:C228)</f>
        <v>126855</v>
      </c>
      <c r="D213" s="21">
        <f t="shared" si="232"/>
        <v>144397</v>
      </c>
      <c r="E213" s="20">
        <f t="shared" si="1"/>
        <v>-17542</v>
      </c>
      <c r="F213" s="20">
        <f t="shared" ref="F213:G213" si="233">SUM(F214:F228)</f>
        <v>43000</v>
      </c>
      <c r="G213" s="20">
        <f t="shared" si="233"/>
        <v>28800</v>
      </c>
      <c r="H213" s="20">
        <f t="shared" si="148"/>
        <v>14200</v>
      </c>
      <c r="I213" s="20">
        <f t="shared" ref="I213:K213" si="234">F213-C213</f>
        <v>-83855</v>
      </c>
      <c r="J213" s="20">
        <f t="shared" si="234"/>
        <v>-115597</v>
      </c>
      <c r="K213" s="20">
        <f t="shared" si="234"/>
        <v>31742</v>
      </c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3.5" hidden="1" customHeight="1" outlineLevel="1" x14ac:dyDescent="0.35">
      <c r="A214" s="30">
        <v>1001</v>
      </c>
      <c r="B214" s="30" t="s">
        <v>27</v>
      </c>
      <c r="C214" s="32">
        <v>0</v>
      </c>
      <c r="D214" s="33">
        <v>0</v>
      </c>
      <c r="E214" s="32">
        <f t="shared" si="1"/>
        <v>0</v>
      </c>
      <c r="F214" s="32">
        <v>3200</v>
      </c>
      <c r="G214" s="32">
        <v>0</v>
      </c>
      <c r="H214" s="32">
        <f t="shared" si="148"/>
        <v>3200</v>
      </c>
      <c r="I214" s="32">
        <f t="shared" ref="I214:K214" si="235">F214-C214</f>
        <v>3200</v>
      </c>
      <c r="J214" s="32">
        <f t="shared" si="235"/>
        <v>0</v>
      </c>
      <c r="K214" s="32">
        <f t="shared" si="235"/>
        <v>3200</v>
      </c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hidden="1" customHeight="1" outlineLevel="1" x14ac:dyDescent="0.35">
      <c r="A215" s="30">
        <v>1005</v>
      </c>
      <c r="B215" s="30" t="s">
        <v>32</v>
      </c>
      <c r="C215" s="32">
        <v>0</v>
      </c>
      <c r="D215" s="33">
        <v>0</v>
      </c>
      <c r="E215" s="32">
        <f t="shared" si="1"/>
        <v>0</v>
      </c>
      <c r="F215" s="32">
        <v>60000</v>
      </c>
      <c r="G215" s="32">
        <v>0</v>
      </c>
      <c r="H215" s="32">
        <f t="shared" si="148"/>
        <v>60000</v>
      </c>
      <c r="I215" s="32">
        <f t="shared" ref="I215:K215" si="236">F215-C215</f>
        <v>60000</v>
      </c>
      <c r="J215" s="32">
        <f t="shared" si="236"/>
        <v>0</v>
      </c>
      <c r="K215" s="32">
        <f t="shared" si="236"/>
        <v>60000</v>
      </c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hidden="1" customHeight="1" outlineLevel="1" x14ac:dyDescent="0.35">
      <c r="A216" s="30">
        <v>1007</v>
      </c>
      <c r="B216" s="30" t="s">
        <v>124</v>
      </c>
      <c r="C216" s="32">
        <v>0</v>
      </c>
      <c r="D216" s="33">
        <v>20914</v>
      </c>
      <c r="E216" s="32">
        <f t="shared" si="1"/>
        <v>-20914</v>
      </c>
      <c r="F216" s="32">
        <v>0</v>
      </c>
      <c r="G216" s="32">
        <v>5000</v>
      </c>
      <c r="H216" s="32">
        <f t="shared" si="148"/>
        <v>-5000</v>
      </c>
      <c r="I216" s="32">
        <f t="shared" ref="I216:K216" si="237">F216-C216</f>
        <v>0</v>
      </c>
      <c r="J216" s="32">
        <f t="shared" si="237"/>
        <v>-15914</v>
      </c>
      <c r="K216" s="32">
        <f t="shared" si="237"/>
        <v>15914</v>
      </c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hidden="1" customHeight="1" outlineLevel="1" x14ac:dyDescent="0.35">
      <c r="A217" s="30">
        <v>1008</v>
      </c>
      <c r="B217" s="30" t="s">
        <v>125</v>
      </c>
      <c r="C217" s="32">
        <v>0</v>
      </c>
      <c r="D217" s="33">
        <v>0</v>
      </c>
      <c r="E217" s="32">
        <f t="shared" si="1"/>
        <v>0</v>
      </c>
      <c r="F217" s="32">
        <v>0</v>
      </c>
      <c r="G217" s="32">
        <v>3000</v>
      </c>
      <c r="H217" s="32">
        <f t="shared" si="148"/>
        <v>-3000</v>
      </c>
      <c r="I217" s="32">
        <f t="shared" ref="I217:K217" si="238">F217-C217</f>
        <v>0</v>
      </c>
      <c r="J217" s="32">
        <f t="shared" si="238"/>
        <v>3000</v>
      </c>
      <c r="K217" s="32">
        <f t="shared" si="238"/>
        <v>-3000</v>
      </c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hidden="1" customHeight="1" outlineLevel="1" x14ac:dyDescent="0.35">
      <c r="A218" s="30">
        <v>1010</v>
      </c>
      <c r="B218" s="30" t="s">
        <v>98</v>
      </c>
      <c r="C218" s="32">
        <v>12000</v>
      </c>
      <c r="D218" s="33">
        <v>0</v>
      </c>
      <c r="E218" s="32">
        <f t="shared" si="1"/>
        <v>12000</v>
      </c>
      <c r="F218" s="32">
        <v>0</v>
      </c>
      <c r="G218" s="32">
        <v>0</v>
      </c>
      <c r="H218" s="32">
        <f t="shared" si="148"/>
        <v>0</v>
      </c>
      <c r="I218" s="32">
        <f t="shared" ref="I218:K218" si="239">F218-C218</f>
        <v>-12000</v>
      </c>
      <c r="J218" s="32">
        <f t="shared" si="239"/>
        <v>0</v>
      </c>
      <c r="K218" s="32">
        <f t="shared" si="239"/>
        <v>-12000</v>
      </c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hidden="1" customHeight="1" outlineLevel="1" x14ac:dyDescent="0.35">
      <c r="A219" s="30">
        <v>1012</v>
      </c>
      <c r="B219" s="30" t="s">
        <v>33</v>
      </c>
      <c r="C219" s="32">
        <v>0</v>
      </c>
      <c r="D219" s="33">
        <v>0</v>
      </c>
      <c r="E219" s="32">
        <f t="shared" si="1"/>
        <v>0</v>
      </c>
      <c r="F219" s="32">
        <v>0</v>
      </c>
      <c r="G219" s="32">
        <v>800</v>
      </c>
      <c r="H219" s="32">
        <f t="shared" si="148"/>
        <v>-800</v>
      </c>
      <c r="I219" s="32">
        <f t="shared" ref="I219:K219" si="240">F219-C219</f>
        <v>0</v>
      </c>
      <c r="J219" s="32">
        <f t="shared" si="240"/>
        <v>800</v>
      </c>
      <c r="K219" s="32">
        <f t="shared" si="240"/>
        <v>-800</v>
      </c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hidden="1" customHeight="1" outlineLevel="1" x14ac:dyDescent="0.35">
      <c r="A220" s="30">
        <v>1019</v>
      </c>
      <c r="B220" s="30" t="s">
        <v>35</v>
      </c>
      <c r="C220" s="32">
        <v>130520</v>
      </c>
      <c r="D220" s="33">
        <v>99511</v>
      </c>
      <c r="E220" s="32">
        <f t="shared" si="1"/>
        <v>31009</v>
      </c>
      <c r="F220" s="32">
        <v>0</v>
      </c>
      <c r="G220" s="32">
        <v>3000</v>
      </c>
      <c r="H220" s="32">
        <f t="shared" si="148"/>
        <v>-3000</v>
      </c>
      <c r="I220" s="32">
        <f t="shared" ref="I220:K220" si="241">F220-C220</f>
        <v>-130520</v>
      </c>
      <c r="J220" s="32">
        <f t="shared" si="241"/>
        <v>-96511</v>
      </c>
      <c r="K220" s="32">
        <f t="shared" si="241"/>
        <v>-34009</v>
      </c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hidden="1" customHeight="1" outlineLevel="1" x14ac:dyDescent="0.35">
      <c r="A221" s="30">
        <v>1020</v>
      </c>
      <c r="B221" s="30" t="s">
        <v>36</v>
      </c>
      <c r="C221" s="32">
        <v>0</v>
      </c>
      <c r="D221" s="33">
        <v>614</v>
      </c>
      <c r="E221" s="32">
        <f t="shared" si="1"/>
        <v>-614</v>
      </c>
      <c r="F221" s="32">
        <v>0</v>
      </c>
      <c r="G221" s="32">
        <v>2000</v>
      </c>
      <c r="H221" s="32">
        <f t="shared" si="148"/>
        <v>-2000</v>
      </c>
      <c r="I221" s="32">
        <f t="shared" ref="I221:K221" si="242">F221-C221</f>
        <v>0</v>
      </c>
      <c r="J221" s="32">
        <f t="shared" si="242"/>
        <v>1386</v>
      </c>
      <c r="K221" s="32">
        <f t="shared" si="242"/>
        <v>-1386</v>
      </c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hidden="1" customHeight="1" outlineLevel="1" x14ac:dyDescent="0.35">
      <c r="A222" s="30">
        <v>2005</v>
      </c>
      <c r="B222" s="30" t="s">
        <v>105</v>
      </c>
      <c r="C222" s="32">
        <v>0</v>
      </c>
      <c r="D222" s="33">
        <v>0</v>
      </c>
      <c r="E222" s="32">
        <f t="shared" si="1"/>
        <v>0</v>
      </c>
      <c r="F222" s="32">
        <v>0</v>
      </c>
      <c r="G222" s="32">
        <v>5000</v>
      </c>
      <c r="H222" s="32">
        <f t="shared" si="148"/>
        <v>-5000</v>
      </c>
      <c r="I222" s="32">
        <f t="shared" ref="I222:K222" si="243">F222-C222</f>
        <v>0</v>
      </c>
      <c r="J222" s="32">
        <f t="shared" si="243"/>
        <v>5000</v>
      </c>
      <c r="K222" s="32">
        <f t="shared" si="243"/>
        <v>-5000</v>
      </c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hidden="1" customHeight="1" outlineLevel="1" x14ac:dyDescent="0.35">
      <c r="A223" s="30">
        <v>4012</v>
      </c>
      <c r="B223" s="30" t="s">
        <v>144</v>
      </c>
      <c r="C223" s="32">
        <v>0</v>
      </c>
      <c r="D223" s="33">
        <v>599</v>
      </c>
      <c r="E223" s="32">
        <f t="shared" si="1"/>
        <v>-599</v>
      </c>
      <c r="F223" s="32">
        <v>0</v>
      </c>
      <c r="G223" s="32">
        <v>0</v>
      </c>
      <c r="H223" s="32">
        <f t="shared" si="148"/>
        <v>0</v>
      </c>
      <c r="I223" s="32">
        <f t="shared" ref="I223:K223" si="244">F223-C223</f>
        <v>0</v>
      </c>
      <c r="J223" s="32">
        <f t="shared" si="244"/>
        <v>-599</v>
      </c>
      <c r="K223" s="32">
        <f t="shared" si="244"/>
        <v>599</v>
      </c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hidden="1" customHeight="1" outlineLevel="1" x14ac:dyDescent="0.35">
      <c r="A224" s="30">
        <v>4013</v>
      </c>
      <c r="B224" s="30" t="s">
        <v>59</v>
      </c>
      <c r="C224" s="32">
        <v>0</v>
      </c>
      <c r="D224" s="33">
        <v>13923</v>
      </c>
      <c r="E224" s="32">
        <f t="shared" si="1"/>
        <v>-13923</v>
      </c>
      <c r="F224" s="32">
        <v>0</v>
      </c>
      <c r="G224" s="32">
        <v>0</v>
      </c>
      <c r="H224" s="32">
        <f t="shared" si="148"/>
        <v>0</v>
      </c>
      <c r="I224" s="32">
        <f t="shared" ref="I224:K224" si="245">F224-C224</f>
        <v>0</v>
      </c>
      <c r="J224" s="32">
        <f t="shared" si="245"/>
        <v>-13923</v>
      </c>
      <c r="K224" s="32">
        <f t="shared" si="245"/>
        <v>13923</v>
      </c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hidden="1" customHeight="1" outlineLevel="1" x14ac:dyDescent="0.35">
      <c r="A225" s="30">
        <v>4014</v>
      </c>
      <c r="B225" s="30" t="s">
        <v>62</v>
      </c>
      <c r="C225" s="32">
        <v>-20200</v>
      </c>
      <c r="D225" s="33">
        <v>0</v>
      </c>
      <c r="E225" s="32">
        <f t="shared" si="1"/>
        <v>-20200</v>
      </c>
      <c r="F225" s="32">
        <v>-20200</v>
      </c>
      <c r="G225" s="32">
        <v>0</v>
      </c>
      <c r="H225" s="32">
        <f t="shared" si="148"/>
        <v>-20200</v>
      </c>
      <c r="I225" s="32">
        <f t="shared" ref="I225:K225" si="246">F225-C225</f>
        <v>0</v>
      </c>
      <c r="J225" s="32">
        <f t="shared" si="246"/>
        <v>0</v>
      </c>
      <c r="K225" s="32">
        <f t="shared" si="246"/>
        <v>0</v>
      </c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hidden="1" customHeight="1" outlineLevel="1" x14ac:dyDescent="0.35">
      <c r="A226" s="30">
        <v>5010</v>
      </c>
      <c r="B226" s="30" t="s">
        <v>80</v>
      </c>
      <c r="C226" s="32">
        <v>0</v>
      </c>
      <c r="D226" s="33">
        <v>1908</v>
      </c>
      <c r="E226" s="32">
        <f t="shared" si="1"/>
        <v>-1908</v>
      </c>
      <c r="F226" s="32">
        <v>0</v>
      </c>
      <c r="G226" s="32">
        <v>0</v>
      </c>
      <c r="H226" s="32">
        <f t="shared" si="148"/>
        <v>0</v>
      </c>
      <c r="I226" s="32">
        <f t="shared" ref="I226:K226" si="247">F226-C226</f>
        <v>0</v>
      </c>
      <c r="J226" s="32">
        <f t="shared" si="247"/>
        <v>-1908</v>
      </c>
      <c r="K226" s="32">
        <f t="shared" si="247"/>
        <v>1908</v>
      </c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hidden="1" customHeight="1" outlineLevel="1" x14ac:dyDescent="0.35">
      <c r="A227" s="30">
        <v>5011</v>
      </c>
      <c r="B227" s="30" t="s">
        <v>82</v>
      </c>
      <c r="C227" s="32">
        <v>4535</v>
      </c>
      <c r="D227" s="33">
        <v>4535</v>
      </c>
      <c r="E227" s="32">
        <f t="shared" si="1"/>
        <v>0</v>
      </c>
      <c r="F227" s="32">
        <v>0</v>
      </c>
      <c r="G227" s="32">
        <v>10000</v>
      </c>
      <c r="H227" s="32">
        <f t="shared" si="148"/>
        <v>-10000</v>
      </c>
      <c r="I227" s="32">
        <f t="shared" ref="I227:K227" si="248">F227-C227</f>
        <v>-4535</v>
      </c>
      <c r="J227" s="32">
        <f t="shared" si="248"/>
        <v>5465</v>
      </c>
      <c r="K227" s="32">
        <f t="shared" si="248"/>
        <v>-10000</v>
      </c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hidden="1" customHeight="1" outlineLevel="1" x14ac:dyDescent="0.35">
      <c r="A228" s="30">
        <v>5018</v>
      </c>
      <c r="B228" s="30" t="s">
        <v>94</v>
      </c>
      <c r="C228" s="32">
        <v>0</v>
      </c>
      <c r="D228" s="33">
        <v>2393</v>
      </c>
      <c r="E228" s="32">
        <f t="shared" si="1"/>
        <v>-2393</v>
      </c>
      <c r="F228" s="32">
        <v>0</v>
      </c>
      <c r="G228" s="32">
        <v>0</v>
      </c>
      <c r="H228" s="32">
        <f t="shared" si="148"/>
        <v>0</v>
      </c>
      <c r="I228" s="32">
        <f t="shared" ref="I228:K228" si="249">F228-C228</f>
        <v>0</v>
      </c>
      <c r="J228" s="32">
        <f t="shared" si="249"/>
        <v>-2393</v>
      </c>
      <c r="K228" s="32">
        <f t="shared" si="249"/>
        <v>2393</v>
      </c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collapsed="1" x14ac:dyDescent="0.35">
      <c r="A229" s="16">
        <v>20</v>
      </c>
      <c r="B229" s="16" t="s">
        <v>145</v>
      </c>
      <c r="C229" s="20">
        <f t="shared" ref="C229:D229" si="250">SUM(C230:C244)</f>
        <v>111469</v>
      </c>
      <c r="D229" s="21">
        <f t="shared" si="250"/>
        <v>206491.5</v>
      </c>
      <c r="E229" s="20">
        <f t="shared" si="1"/>
        <v>-95022.5</v>
      </c>
      <c r="F229" s="20">
        <f t="shared" ref="F229:G229" si="251">SUM(F230:F244)</f>
        <v>258600</v>
      </c>
      <c r="G229" s="20">
        <f t="shared" si="251"/>
        <v>257132</v>
      </c>
      <c r="H229" s="20">
        <f t="shared" si="148"/>
        <v>1468</v>
      </c>
      <c r="I229" s="20">
        <f t="shared" ref="I229:K229" si="252">F229-C229</f>
        <v>147131</v>
      </c>
      <c r="J229" s="20">
        <f t="shared" si="252"/>
        <v>50640.5</v>
      </c>
      <c r="K229" s="20">
        <f t="shared" si="252"/>
        <v>96490.5</v>
      </c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3.5" hidden="1" customHeight="1" outlineLevel="1" x14ac:dyDescent="0.35">
      <c r="A230" s="30">
        <v>1001</v>
      </c>
      <c r="B230" s="30" t="s">
        <v>27</v>
      </c>
      <c r="C230" s="32">
        <v>37000</v>
      </c>
      <c r="D230" s="33">
        <v>1000</v>
      </c>
      <c r="E230" s="32">
        <v>34500</v>
      </c>
      <c r="F230" s="32">
        <v>70000</v>
      </c>
      <c r="G230" s="32">
        <v>2800</v>
      </c>
      <c r="H230" s="32">
        <f t="shared" si="148"/>
        <v>67200</v>
      </c>
      <c r="I230" s="32">
        <f t="shared" ref="I230:K230" si="253">F230-C230</f>
        <v>33000</v>
      </c>
      <c r="J230" s="32">
        <f t="shared" si="253"/>
        <v>1800</v>
      </c>
      <c r="K230" s="32">
        <f t="shared" si="253"/>
        <v>32700</v>
      </c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hidden="1" customHeight="1" outlineLevel="1" x14ac:dyDescent="0.35">
      <c r="A231" s="30">
        <v>1002</v>
      </c>
      <c r="B231" s="30" t="s">
        <v>121</v>
      </c>
      <c r="C231" s="32">
        <v>41544</v>
      </c>
      <c r="D231" s="33">
        <v>0</v>
      </c>
      <c r="E231" s="32">
        <f t="shared" ref="E231:E353" si="254">C231-D231</f>
        <v>41544</v>
      </c>
      <c r="F231" s="32">
        <v>28000</v>
      </c>
      <c r="G231" s="32">
        <v>2</v>
      </c>
      <c r="H231" s="32">
        <f t="shared" si="148"/>
        <v>27998</v>
      </c>
      <c r="I231" s="32">
        <f t="shared" ref="I231:K231" si="255">F231-C231</f>
        <v>-13544</v>
      </c>
      <c r="J231" s="32">
        <f t="shared" si="255"/>
        <v>2</v>
      </c>
      <c r="K231" s="32">
        <f t="shared" si="255"/>
        <v>-13546</v>
      </c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hidden="1" customHeight="1" outlineLevel="1" x14ac:dyDescent="0.35">
      <c r="A232" s="30">
        <v>1003</v>
      </c>
      <c r="B232" s="30" t="s">
        <v>122</v>
      </c>
      <c r="C232" s="32">
        <v>0</v>
      </c>
      <c r="D232" s="33">
        <v>0</v>
      </c>
      <c r="E232" s="32">
        <f t="shared" si="254"/>
        <v>0</v>
      </c>
      <c r="F232" s="32">
        <v>125000</v>
      </c>
      <c r="G232" s="32">
        <v>0</v>
      </c>
      <c r="H232" s="32">
        <f t="shared" si="148"/>
        <v>125000</v>
      </c>
      <c r="I232" s="32">
        <f t="shared" ref="I232:K232" si="256">F232-C232</f>
        <v>125000</v>
      </c>
      <c r="J232" s="32">
        <f t="shared" si="256"/>
        <v>0</v>
      </c>
      <c r="K232" s="32">
        <f t="shared" si="256"/>
        <v>125000</v>
      </c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hidden="1" customHeight="1" outlineLevel="1" x14ac:dyDescent="0.35">
      <c r="A233" s="30">
        <v>1006</v>
      </c>
      <c r="B233" s="30" t="s">
        <v>123</v>
      </c>
      <c r="C233" s="32">
        <v>0</v>
      </c>
      <c r="D233" s="33">
        <v>160828</v>
      </c>
      <c r="E233" s="32">
        <f t="shared" si="254"/>
        <v>-160828</v>
      </c>
      <c r="F233" s="32">
        <v>0</v>
      </c>
      <c r="G233" s="32">
        <v>160315</v>
      </c>
      <c r="H233" s="32">
        <f t="shared" si="148"/>
        <v>-160315</v>
      </c>
      <c r="I233" s="32">
        <f t="shared" ref="I233:K233" si="257">F233-C233</f>
        <v>0</v>
      </c>
      <c r="J233" s="32">
        <f t="shared" si="257"/>
        <v>-513</v>
      </c>
      <c r="K233" s="32">
        <f t="shared" si="257"/>
        <v>513</v>
      </c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hidden="1" customHeight="1" outlineLevel="1" x14ac:dyDescent="0.35">
      <c r="A234" s="30">
        <v>1007</v>
      </c>
      <c r="B234" s="30" t="s">
        <v>124</v>
      </c>
      <c r="C234" s="32">
        <v>6610</v>
      </c>
      <c r="D234" s="33">
        <v>9902</v>
      </c>
      <c r="E234" s="32">
        <f t="shared" si="254"/>
        <v>-3292</v>
      </c>
      <c r="F234" s="32">
        <v>0</v>
      </c>
      <c r="G234" s="32">
        <v>10000</v>
      </c>
      <c r="H234" s="32">
        <f t="shared" si="148"/>
        <v>-10000</v>
      </c>
      <c r="I234" s="32">
        <f t="shared" ref="I234:K234" si="258">F234-C234</f>
        <v>-6610</v>
      </c>
      <c r="J234" s="32">
        <f t="shared" si="258"/>
        <v>98</v>
      </c>
      <c r="K234" s="32">
        <f t="shared" si="258"/>
        <v>-6708</v>
      </c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hidden="1" customHeight="1" outlineLevel="1" x14ac:dyDescent="0.35">
      <c r="A235" s="30">
        <v>1010</v>
      </c>
      <c r="B235" s="30" t="s">
        <v>98</v>
      </c>
      <c r="C235" s="32">
        <v>0</v>
      </c>
      <c r="D235" s="76">
        <v>12785</v>
      </c>
      <c r="E235" s="32">
        <f t="shared" si="254"/>
        <v>-12785</v>
      </c>
      <c r="F235" s="32"/>
      <c r="G235" s="32"/>
      <c r="H235" s="32"/>
      <c r="I235" s="32"/>
      <c r="J235" s="32"/>
      <c r="K235" s="3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hidden="1" customHeight="1" outlineLevel="1" x14ac:dyDescent="0.35">
      <c r="A236" s="30">
        <v>1011</v>
      </c>
      <c r="B236" s="30" t="s">
        <v>126</v>
      </c>
      <c r="C236" s="32">
        <v>0</v>
      </c>
      <c r="D236" s="33">
        <v>0</v>
      </c>
      <c r="E236" s="32">
        <f t="shared" si="254"/>
        <v>0</v>
      </c>
      <c r="F236" s="32">
        <v>0</v>
      </c>
      <c r="G236" s="32">
        <v>2065</v>
      </c>
      <c r="H236" s="32">
        <f t="shared" si="148"/>
        <v>-2065</v>
      </c>
      <c r="I236" s="32">
        <f t="shared" ref="I236:K236" si="259">F236-C236</f>
        <v>0</v>
      </c>
      <c r="J236" s="32">
        <f t="shared" si="259"/>
        <v>2065</v>
      </c>
      <c r="K236" s="32">
        <f t="shared" si="259"/>
        <v>-2065</v>
      </c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hidden="1" customHeight="1" outlineLevel="1" x14ac:dyDescent="0.35">
      <c r="A237" s="30">
        <v>1012</v>
      </c>
      <c r="B237" s="30" t="s">
        <v>33</v>
      </c>
      <c r="C237" s="32">
        <v>0</v>
      </c>
      <c r="D237" s="33">
        <v>4883</v>
      </c>
      <c r="E237" s="32">
        <f t="shared" si="254"/>
        <v>-4883</v>
      </c>
      <c r="F237" s="32">
        <v>0</v>
      </c>
      <c r="G237" s="32">
        <v>8750</v>
      </c>
      <c r="H237" s="32">
        <f t="shared" si="148"/>
        <v>-8750</v>
      </c>
      <c r="I237" s="32">
        <f t="shared" ref="I237:K237" si="260">F237-C237</f>
        <v>0</v>
      </c>
      <c r="J237" s="32">
        <f t="shared" si="260"/>
        <v>3867</v>
      </c>
      <c r="K237" s="32">
        <f t="shared" si="260"/>
        <v>-3867</v>
      </c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hidden="1" customHeight="1" outlineLevel="1" x14ac:dyDescent="0.35">
      <c r="A238" s="30">
        <v>1018</v>
      </c>
      <c r="B238" s="30" t="s">
        <v>129</v>
      </c>
      <c r="C238" s="32">
        <v>0</v>
      </c>
      <c r="D238" s="33">
        <v>0</v>
      </c>
      <c r="E238" s="32">
        <f t="shared" si="254"/>
        <v>0</v>
      </c>
      <c r="F238" s="32">
        <v>0</v>
      </c>
      <c r="G238" s="32">
        <v>6200</v>
      </c>
      <c r="H238" s="32">
        <f t="shared" si="148"/>
        <v>-6200</v>
      </c>
      <c r="I238" s="32">
        <f t="shared" ref="I238:K238" si="261">F238-C238</f>
        <v>0</v>
      </c>
      <c r="J238" s="32">
        <f t="shared" si="261"/>
        <v>6200</v>
      </c>
      <c r="K238" s="32">
        <f t="shared" si="261"/>
        <v>-6200</v>
      </c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hidden="1" customHeight="1" outlineLevel="1" x14ac:dyDescent="0.35">
      <c r="A239" s="30">
        <v>2005</v>
      </c>
      <c r="B239" s="30" t="s">
        <v>105</v>
      </c>
      <c r="C239" s="32">
        <v>0</v>
      </c>
      <c r="D239" s="33">
        <v>15500</v>
      </c>
      <c r="E239" s="32">
        <f t="shared" si="254"/>
        <v>-15500</v>
      </c>
      <c r="F239" s="32">
        <v>0</v>
      </c>
      <c r="G239" s="32">
        <v>25000</v>
      </c>
      <c r="H239" s="32">
        <f t="shared" si="148"/>
        <v>-25000</v>
      </c>
      <c r="I239" s="32">
        <f t="shared" ref="I239:K239" si="262">F239-C239</f>
        <v>0</v>
      </c>
      <c r="J239" s="32">
        <f t="shared" si="262"/>
        <v>9500</v>
      </c>
      <c r="K239" s="32">
        <f t="shared" si="262"/>
        <v>-9500</v>
      </c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hidden="1" customHeight="1" outlineLevel="1" x14ac:dyDescent="0.35">
      <c r="A240" s="30">
        <v>3004</v>
      </c>
      <c r="B240" s="30" t="s">
        <v>54</v>
      </c>
      <c r="C240" s="32">
        <v>35715</v>
      </c>
      <c r="D240" s="33">
        <v>1575</v>
      </c>
      <c r="E240" s="32">
        <f t="shared" si="254"/>
        <v>34140</v>
      </c>
      <c r="F240" s="32">
        <v>35000</v>
      </c>
      <c r="G240" s="32">
        <v>35000</v>
      </c>
      <c r="H240" s="32">
        <f t="shared" si="148"/>
        <v>0</v>
      </c>
      <c r="I240" s="32">
        <f t="shared" ref="I240:K240" si="263">F240-C240</f>
        <v>-715</v>
      </c>
      <c r="J240" s="32">
        <f t="shared" si="263"/>
        <v>33425</v>
      </c>
      <c r="K240" s="32">
        <f t="shared" si="263"/>
        <v>-34140</v>
      </c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hidden="1" customHeight="1" outlineLevel="1" x14ac:dyDescent="0.35">
      <c r="A241" s="30">
        <v>3013</v>
      </c>
      <c r="B241" s="30" t="s">
        <v>146</v>
      </c>
      <c r="C241" s="32">
        <v>0</v>
      </c>
      <c r="D241" s="33">
        <v>0</v>
      </c>
      <c r="E241" s="32">
        <f t="shared" si="254"/>
        <v>0</v>
      </c>
      <c r="F241" s="32">
        <v>10000</v>
      </c>
      <c r="G241" s="32">
        <v>2000</v>
      </c>
      <c r="H241" s="32">
        <f t="shared" si="148"/>
        <v>8000</v>
      </c>
      <c r="I241" s="32">
        <f t="shared" ref="I241:K241" si="264">F241-C241</f>
        <v>10000</v>
      </c>
      <c r="J241" s="32">
        <f t="shared" si="264"/>
        <v>2000</v>
      </c>
      <c r="K241" s="32">
        <f t="shared" si="264"/>
        <v>8000</v>
      </c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hidden="1" customHeight="1" outlineLevel="1" x14ac:dyDescent="0.35">
      <c r="A242" s="30">
        <v>4014</v>
      </c>
      <c r="B242" s="30" t="s">
        <v>62</v>
      </c>
      <c r="C242" s="32">
        <v>-9400</v>
      </c>
      <c r="D242" s="33">
        <v>0</v>
      </c>
      <c r="E242" s="32">
        <f t="shared" si="254"/>
        <v>-9400</v>
      </c>
      <c r="F242" s="32">
        <v>-9400</v>
      </c>
      <c r="G242" s="32">
        <v>0</v>
      </c>
      <c r="H242" s="32">
        <f t="shared" si="148"/>
        <v>-9400</v>
      </c>
      <c r="I242" s="32">
        <f t="shared" ref="I242:K242" si="265">F242-C242</f>
        <v>0</v>
      </c>
      <c r="J242" s="32">
        <f t="shared" si="265"/>
        <v>0</v>
      </c>
      <c r="K242" s="32">
        <f t="shared" si="265"/>
        <v>0</v>
      </c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hidden="1" customHeight="1" outlineLevel="1" x14ac:dyDescent="0.35">
      <c r="A243" s="30">
        <v>5011</v>
      </c>
      <c r="B243" s="30" t="s">
        <v>82</v>
      </c>
      <c r="C243" s="32">
        <v>0</v>
      </c>
      <c r="D243" s="33">
        <v>0</v>
      </c>
      <c r="E243" s="32">
        <f t="shared" si="254"/>
        <v>0</v>
      </c>
      <c r="F243" s="32">
        <v>0</v>
      </c>
      <c r="G243" s="32">
        <v>5000</v>
      </c>
      <c r="H243" s="32">
        <f t="shared" si="148"/>
        <v>-5000</v>
      </c>
      <c r="I243" s="32">
        <f t="shared" ref="I243:K243" si="266">F243-C243</f>
        <v>0</v>
      </c>
      <c r="J243" s="32">
        <f t="shared" si="266"/>
        <v>5000</v>
      </c>
      <c r="K243" s="32">
        <f t="shared" si="266"/>
        <v>-5000</v>
      </c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hidden="1" customHeight="1" outlineLevel="1" x14ac:dyDescent="0.35">
      <c r="A244" s="30">
        <v>5018</v>
      </c>
      <c r="B244" s="30" t="s">
        <v>94</v>
      </c>
      <c r="C244" s="32">
        <v>0</v>
      </c>
      <c r="D244" s="33">
        <v>18.5</v>
      </c>
      <c r="E244" s="32">
        <f t="shared" si="254"/>
        <v>-18.5</v>
      </c>
      <c r="F244" s="32">
        <v>0</v>
      </c>
      <c r="G244" s="32">
        <v>0</v>
      </c>
      <c r="H244" s="32">
        <f t="shared" si="148"/>
        <v>0</v>
      </c>
      <c r="I244" s="32">
        <f t="shared" ref="I244:K244" si="267">F244-C244</f>
        <v>0</v>
      </c>
      <c r="J244" s="32">
        <f t="shared" si="267"/>
        <v>-18.5</v>
      </c>
      <c r="K244" s="32">
        <f t="shared" si="267"/>
        <v>18.5</v>
      </c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collapsed="1" x14ac:dyDescent="0.35">
      <c r="A245" s="16">
        <v>21</v>
      </c>
      <c r="B245" s="16" t="s">
        <v>147</v>
      </c>
      <c r="C245" s="20">
        <f t="shared" ref="C245:D245" si="268">SUM(C246:C267)</f>
        <v>190895</v>
      </c>
      <c r="D245" s="21">
        <f t="shared" si="268"/>
        <v>453453.99</v>
      </c>
      <c r="E245" s="20">
        <f t="shared" si="254"/>
        <v>-262558.99</v>
      </c>
      <c r="F245" s="20">
        <f t="shared" ref="F245:G245" si="269">SUM(F246:F267)</f>
        <v>260000</v>
      </c>
      <c r="G245" s="20">
        <f t="shared" si="269"/>
        <v>397500</v>
      </c>
      <c r="H245" s="20">
        <f t="shared" si="148"/>
        <v>-137500</v>
      </c>
      <c r="I245" s="20">
        <f t="shared" ref="I245:K245" si="270">F245-C245</f>
        <v>69105</v>
      </c>
      <c r="J245" s="20">
        <f t="shared" si="270"/>
        <v>-55953.989999999991</v>
      </c>
      <c r="K245" s="20">
        <f t="shared" si="270"/>
        <v>125058.98999999999</v>
      </c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3.5" hidden="1" customHeight="1" outlineLevel="1" x14ac:dyDescent="0.35">
      <c r="A246" s="30">
        <v>201</v>
      </c>
      <c r="B246" s="30" t="s">
        <v>148</v>
      </c>
      <c r="C246" s="32">
        <v>0</v>
      </c>
      <c r="D246" s="33">
        <v>1199</v>
      </c>
      <c r="E246" s="32">
        <f t="shared" si="254"/>
        <v>-1199</v>
      </c>
      <c r="F246" s="32">
        <v>0</v>
      </c>
      <c r="G246" s="32">
        <v>2500</v>
      </c>
      <c r="H246" s="32">
        <f t="shared" si="148"/>
        <v>-2500</v>
      </c>
      <c r="I246" s="32">
        <f t="shared" ref="I246:K246" si="271">F246-C246</f>
        <v>0</v>
      </c>
      <c r="J246" s="32">
        <f t="shared" si="271"/>
        <v>1301</v>
      </c>
      <c r="K246" s="32">
        <f t="shared" si="271"/>
        <v>-1301</v>
      </c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hidden="1" customHeight="1" outlineLevel="1" x14ac:dyDescent="0.35">
      <c r="A247" s="30">
        <v>202</v>
      </c>
      <c r="B247" s="30" t="s">
        <v>149</v>
      </c>
      <c r="C247" s="32">
        <v>39175</v>
      </c>
      <c r="D247" s="33">
        <v>38891</v>
      </c>
      <c r="E247" s="32">
        <f t="shared" si="254"/>
        <v>284</v>
      </c>
      <c r="F247" s="32">
        <v>0</v>
      </c>
      <c r="G247" s="32">
        <v>15000</v>
      </c>
      <c r="H247" s="32">
        <f t="shared" si="148"/>
        <v>-15000</v>
      </c>
      <c r="I247" s="32">
        <f t="shared" ref="I247:K247" si="272">F247-C247</f>
        <v>-39175</v>
      </c>
      <c r="J247" s="32">
        <f t="shared" si="272"/>
        <v>-23891</v>
      </c>
      <c r="K247" s="32">
        <f t="shared" si="272"/>
        <v>-15284</v>
      </c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hidden="1" customHeight="1" outlineLevel="1" x14ac:dyDescent="0.35">
      <c r="A248" s="30">
        <v>1001</v>
      </c>
      <c r="B248" s="30" t="s">
        <v>27</v>
      </c>
      <c r="C248" s="32">
        <v>130200</v>
      </c>
      <c r="D248" s="33">
        <v>6900</v>
      </c>
      <c r="E248" s="32">
        <f t="shared" si="254"/>
        <v>123300</v>
      </c>
      <c r="F248" s="32">
        <v>170000</v>
      </c>
      <c r="G248" s="32">
        <v>0</v>
      </c>
      <c r="H248" s="32">
        <f t="shared" si="148"/>
        <v>170000</v>
      </c>
      <c r="I248" s="32">
        <f t="shared" ref="I248:K248" si="273">F248-C248</f>
        <v>39800</v>
      </c>
      <c r="J248" s="32">
        <f t="shared" si="273"/>
        <v>-6900</v>
      </c>
      <c r="K248" s="32">
        <f t="shared" si="273"/>
        <v>46700</v>
      </c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hidden="1" customHeight="1" outlineLevel="1" x14ac:dyDescent="0.35">
      <c r="A249" s="30">
        <v>1004</v>
      </c>
      <c r="B249" s="30" t="s">
        <v>30</v>
      </c>
      <c r="C249" s="32">
        <v>0</v>
      </c>
      <c r="D249" s="33">
        <v>0</v>
      </c>
      <c r="E249" s="32">
        <f t="shared" si="254"/>
        <v>0</v>
      </c>
      <c r="F249" s="32">
        <v>20000</v>
      </c>
      <c r="G249" s="32">
        <v>0</v>
      </c>
      <c r="H249" s="32">
        <f t="shared" si="148"/>
        <v>20000</v>
      </c>
      <c r="I249" s="32">
        <f t="shared" ref="I249:K249" si="274">F249-C249</f>
        <v>20000</v>
      </c>
      <c r="J249" s="32">
        <f t="shared" si="274"/>
        <v>0</v>
      </c>
      <c r="K249" s="32">
        <f t="shared" si="274"/>
        <v>20000</v>
      </c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hidden="1" customHeight="1" outlineLevel="1" x14ac:dyDescent="0.35">
      <c r="A250" s="30">
        <v>1005</v>
      </c>
      <c r="B250" s="30" t="s">
        <v>32</v>
      </c>
      <c r="C250" s="32">
        <v>12620</v>
      </c>
      <c r="D250" s="33">
        <v>3182</v>
      </c>
      <c r="E250" s="32">
        <f t="shared" si="254"/>
        <v>9438</v>
      </c>
      <c r="F250" s="32">
        <v>15000</v>
      </c>
      <c r="G250" s="32">
        <v>0</v>
      </c>
      <c r="H250" s="32">
        <f t="shared" si="148"/>
        <v>15000</v>
      </c>
      <c r="I250" s="32">
        <f t="shared" ref="I250:K250" si="275">F250-C250</f>
        <v>2380</v>
      </c>
      <c r="J250" s="32">
        <f t="shared" si="275"/>
        <v>-3182</v>
      </c>
      <c r="K250" s="32">
        <f t="shared" si="275"/>
        <v>5562</v>
      </c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hidden="1" customHeight="1" outlineLevel="1" x14ac:dyDescent="0.35">
      <c r="A251" s="30">
        <v>1006</v>
      </c>
      <c r="B251" s="30" t="s">
        <v>123</v>
      </c>
      <c r="C251" s="32">
        <v>0</v>
      </c>
      <c r="D251" s="33">
        <v>137500</v>
      </c>
      <c r="E251" s="32">
        <f t="shared" si="254"/>
        <v>-137500</v>
      </c>
      <c r="F251" s="32">
        <v>0</v>
      </c>
      <c r="G251" s="32">
        <v>95603</v>
      </c>
      <c r="H251" s="32">
        <f t="shared" si="148"/>
        <v>-95603</v>
      </c>
      <c r="I251" s="32">
        <f t="shared" ref="I251:K251" si="276">F251-C251</f>
        <v>0</v>
      </c>
      <c r="J251" s="32">
        <f t="shared" si="276"/>
        <v>-41897</v>
      </c>
      <c r="K251" s="32">
        <f t="shared" si="276"/>
        <v>41897</v>
      </c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hidden="1" customHeight="1" outlineLevel="1" x14ac:dyDescent="0.35">
      <c r="A252" s="30">
        <v>1007</v>
      </c>
      <c r="B252" s="30" t="s">
        <v>124</v>
      </c>
      <c r="C252" s="32">
        <v>9650</v>
      </c>
      <c r="D252" s="33">
        <v>75771</v>
      </c>
      <c r="E252" s="32">
        <f t="shared" si="254"/>
        <v>-66121</v>
      </c>
      <c r="F252" s="32">
        <v>0</v>
      </c>
      <c r="G252" s="32">
        <v>50000</v>
      </c>
      <c r="H252" s="32">
        <f t="shared" si="148"/>
        <v>-50000</v>
      </c>
      <c r="I252" s="32">
        <f t="shared" ref="I252:K252" si="277">F252-C252</f>
        <v>-9650</v>
      </c>
      <c r="J252" s="32">
        <f t="shared" si="277"/>
        <v>-25771</v>
      </c>
      <c r="K252" s="32">
        <f t="shared" si="277"/>
        <v>16121</v>
      </c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hidden="1" customHeight="1" outlineLevel="1" x14ac:dyDescent="0.35">
      <c r="A253" s="30">
        <v>1008</v>
      </c>
      <c r="B253" s="30" t="s">
        <v>125</v>
      </c>
      <c r="C253" s="32">
        <v>0</v>
      </c>
      <c r="D253" s="33">
        <v>0</v>
      </c>
      <c r="E253" s="32">
        <f t="shared" si="254"/>
        <v>0</v>
      </c>
      <c r="F253" s="32">
        <v>0</v>
      </c>
      <c r="G253" s="32">
        <v>5000</v>
      </c>
      <c r="H253" s="32">
        <f t="shared" si="148"/>
        <v>-5000</v>
      </c>
      <c r="I253" s="32">
        <f t="shared" ref="I253:K253" si="278">F253-C253</f>
        <v>0</v>
      </c>
      <c r="J253" s="32">
        <f t="shared" si="278"/>
        <v>5000</v>
      </c>
      <c r="K253" s="32">
        <f t="shared" si="278"/>
        <v>-5000</v>
      </c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hidden="1" customHeight="1" outlineLevel="1" x14ac:dyDescent="0.35">
      <c r="A254" s="30">
        <v>1009</v>
      </c>
      <c r="B254" s="30" t="s">
        <v>150</v>
      </c>
      <c r="C254" s="32">
        <v>0</v>
      </c>
      <c r="D254" s="33">
        <v>0</v>
      </c>
      <c r="E254" s="32">
        <f t="shared" si="254"/>
        <v>0</v>
      </c>
      <c r="F254" s="32">
        <v>0</v>
      </c>
      <c r="G254" s="32">
        <v>5000</v>
      </c>
      <c r="H254" s="32">
        <f t="shared" si="148"/>
        <v>-5000</v>
      </c>
      <c r="I254" s="32">
        <f t="shared" ref="I254:K254" si="279">F254-C254</f>
        <v>0</v>
      </c>
      <c r="J254" s="32">
        <f t="shared" si="279"/>
        <v>5000</v>
      </c>
      <c r="K254" s="32">
        <f t="shared" si="279"/>
        <v>-5000</v>
      </c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hidden="1" customHeight="1" outlineLevel="1" x14ac:dyDescent="0.35">
      <c r="A255" s="30">
        <v>1010</v>
      </c>
      <c r="B255" s="30" t="s">
        <v>98</v>
      </c>
      <c r="C255" s="32">
        <v>0</v>
      </c>
      <c r="D255" s="33">
        <v>112500</v>
      </c>
      <c r="E255" s="32">
        <f t="shared" si="254"/>
        <v>-112500</v>
      </c>
      <c r="F255" s="32">
        <v>0</v>
      </c>
      <c r="G255" s="32">
        <v>120000</v>
      </c>
      <c r="H255" s="32">
        <f t="shared" si="148"/>
        <v>-120000</v>
      </c>
      <c r="I255" s="32">
        <f t="shared" ref="I255:K255" si="280">F255-C255</f>
        <v>0</v>
      </c>
      <c r="J255" s="32">
        <f t="shared" si="280"/>
        <v>7500</v>
      </c>
      <c r="K255" s="32">
        <f t="shared" si="280"/>
        <v>-7500</v>
      </c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hidden="1" customHeight="1" outlineLevel="1" x14ac:dyDescent="0.35">
      <c r="A256" s="30">
        <v>1011</v>
      </c>
      <c r="B256" s="30" t="s">
        <v>126</v>
      </c>
      <c r="C256" s="32">
        <v>0</v>
      </c>
      <c r="D256" s="33">
        <v>861.99</v>
      </c>
      <c r="E256" s="32">
        <f t="shared" si="254"/>
        <v>-861.99</v>
      </c>
      <c r="F256" s="32">
        <v>0</v>
      </c>
      <c r="G256" s="32">
        <v>20000</v>
      </c>
      <c r="H256" s="32">
        <f t="shared" si="148"/>
        <v>-20000</v>
      </c>
      <c r="I256" s="32">
        <f t="shared" ref="I256:K256" si="281">F256-C256</f>
        <v>0</v>
      </c>
      <c r="J256" s="32">
        <f t="shared" si="281"/>
        <v>19138.009999999998</v>
      </c>
      <c r="K256" s="32">
        <f t="shared" si="281"/>
        <v>-19138.009999999998</v>
      </c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hidden="1" customHeight="1" outlineLevel="1" x14ac:dyDescent="0.35">
      <c r="A257" s="30">
        <v>1013</v>
      </c>
      <c r="B257" s="30" t="s">
        <v>104</v>
      </c>
      <c r="C257" s="32">
        <v>-750</v>
      </c>
      <c r="D257" s="33">
        <v>5850</v>
      </c>
      <c r="E257" s="32">
        <f t="shared" si="254"/>
        <v>-6600</v>
      </c>
      <c r="F257" s="32">
        <v>0</v>
      </c>
      <c r="G257" s="32">
        <v>0</v>
      </c>
      <c r="H257" s="32">
        <f t="shared" si="148"/>
        <v>0</v>
      </c>
      <c r="I257" s="32">
        <f t="shared" ref="I257:K257" si="282">F257-C257</f>
        <v>750</v>
      </c>
      <c r="J257" s="32">
        <f t="shared" si="282"/>
        <v>-5850</v>
      </c>
      <c r="K257" s="32">
        <f t="shared" si="282"/>
        <v>6600</v>
      </c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hidden="1" customHeight="1" outlineLevel="1" x14ac:dyDescent="0.35">
      <c r="A258" s="30">
        <v>1014</v>
      </c>
      <c r="B258" s="30" t="s">
        <v>127</v>
      </c>
      <c r="C258" s="32">
        <v>0</v>
      </c>
      <c r="D258" s="33">
        <v>4120</v>
      </c>
      <c r="E258" s="32">
        <f t="shared" si="254"/>
        <v>-4120</v>
      </c>
      <c r="F258" s="32">
        <v>0</v>
      </c>
      <c r="G258" s="32">
        <v>0</v>
      </c>
      <c r="H258" s="32">
        <f t="shared" si="148"/>
        <v>0</v>
      </c>
      <c r="I258" s="32">
        <f t="shared" ref="I258:K258" si="283">F258-C258</f>
        <v>0</v>
      </c>
      <c r="J258" s="32">
        <f t="shared" si="283"/>
        <v>-4120</v>
      </c>
      <c r="K258" s="32">
        <f t="shared" si="283"/>
        <v>4120</v>
      </c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hidden="1" customHeight="1" outlineLevel="1" x14ac:dyDescent="0.35">
      <c r="A259" s="30">
        <v>1016</v>
      </c>
      <c r="B259" s="30" t="s">
        <v>99</v>
      </c>
      <c r="C259" s="32">
        <v>0</v>
      </c>
      <c r="D259" s="33">
        <v>63626</v>
      </c>
      <c r="E259" s="32">
        <f t="shared" si="254"/>
        <v>-63626</v>
      </c>
      <c r="F259" s="32">
        <v>0</v>
      </c>
      <c r="G259" s="32">
        <v>45000</v>
      </c>
      <c r="H259" s="32">
        <f t="shared" si="148"/>
        <v>-45000</v>
      </c>
      <c r="I259" s="32">
        <f t="shared" ref="I259:K259" si="284">F259-C259</f>
        <v>0</v>
      </c>
      <c r="J259" s="32">
        <f t="shared" si="284"/>
        <v>-18626</v>
      </c>
      <c r="K259" s="32">
        <f t="shared" si="284"/>
        <v>18626</v>
      </c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hidden="1" customHeight="1" outlineLevel="1" x14ac:dyDescent="0.35">
      <c r="A260" s="30">
        <v>1019</v>
      </c>
      <c r="B260" s="30" t="s">
        <v>35</v>
      </c>
      <c r="C260" s="32">
        <v>0</v>
      </c>
      <c r="D260" s="33">
        <v>0</v>
      </c>
      <c r="E260" s="32">
        <f t="shared" si="254"/>
        <v>0</v>
      </c>
      <c r="F260" s="32">
        <v>0</v>
      </c>
      <c r="G260" s="32">
        <v>5000</v>
      </c>
      <c r="H260" s="32">
        <f t="shared" si="148"/>
        <v>-5000</v>
      </c>
      <c r="I260" s="32">
        <f t="shared" ref="I260:K260" si="285">F260-C260</f>
        <v>0</v>
      </c>
      <c r="J260" s="32">
        <f t="shared" si="285"/>
        <v>5000</v>
      </c>
      <c r="K260" s="32">
        <f t="shared" si="285"/>
        <v>-5000</v>
      </c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hidden="1" customHeight="1" outlineLevel="1" x14ac:dyDescent="0.35">
      <c r="A261" s="30">
        <v>1020</v>
      </c>
      <c r="B261" s="30" t="s">
        <v>151</v>
      </c>
      <c r="C261" s="32">
        <v>0</v>
      </c>
      <c r="D261" s="33">
        <v>400</v>
      </c>
      <c r="E261" s="32">
        <f t="shared" si="254"/>
        <v>-400</v>
      </c>
      <c r="F261" s="32">
        <v>0</v>
      </c>
      <c r="G261" s="32">
        <v>0</v>
      </c>
      <c r="H261" s="32">
        <f t="shared" si="148"/>
        <v>0</v>
      </c>
      <c r="I261" s="32">
        <f t="shared" ref="I261:K261" si="286">F261-C261</f>
        <v>0</v>
      </c>
      <c r="J261" s="32">
        <f t="shared" si="286"/>
        <v>-400</v>
      </c>
      <c r="K261" s="32">
        <f t="shared" si="286"/>
        <v>400</v>
      </c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hidden="1" customHeight="1" outlineLevel="1" x14ac:dyDescent="0.35">
      <c r="A262" s="30">
        <v>2001</v>
      </c>
      <c r="B262" s="30" t="s">
        <v>152</v>
      </c>
      <c r="C262" s="32">
        <v>0</v>
      </c>
      <c r="D262" s="33">
        <v>0</v>
      </c>
      <c r="E262" s="32">
        <f t="shared" si="254"/>
        <v>0</v>
      </c>
      <c r="F262" s="32">
        <v>0</v>
      </c>
      <c r="G262" s="32">
        <v>19397</v>
      </c>
      <c r="H262" s="32">
        <f t="shared" si="148"/>
        <v>-19397</v>
      </c>
      <c r="I262" s="32">
        <f t="shared" ref="I262:K262" si="287">F262-C262</f>
        <v>0</v>
      </c>
      <c r="J262" s="32">
        <f t="shared" si="287"/>
        <v>19397</v>
      </c>
      <c r="K262" s="32">
        <f t="shared" si="287"/>
        <v>-19397</v>
      </c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hidden="1" customHeight="1" outlineLevel="1" x14ac:dyDescent="0.35">
      <c r="A263" s="30">
        <v>2006</v>
      </c>
      <c r="B263" s="30" t="s">
        <v>100</v>
      </c>
      <c r="C263" s="32">
        <v>0</v>
      </c>
      <c r="D263" s="33">
        <v>1750</v>
      </c>
      <c r="E263" s="32">
        <f t="shared" si="254"/>
        <v>-1750</v>
      </c>
      <c r="F263" s="32">
        <v>0</v>
      </c>
      <c r="G263" s="32">
        <v>0</v>
      </c>
      <c r="H263" s="32">
        <f t="shared" si="148"/>
        <v>0</v>
      </c>
      <c r="I263" s="32">
        <f t="shared" ref="I263:K263" si="288">F263-C263</f>
        <v>0</v>
      </c>
      <c r="J263" s="32">
        <f t="shared" si="288"/>
        <v>-1750</v>
      </c>
      <c r="K263" s="32">
        <f t="shared" si="288"/>
        <v>1750</v>
      </c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hidden="1" customHeight="1" outlineLevel="1" x14ac:dyDescent="0.35">
      <c r="A264" s="30">
        <v>3009</v>
      </c>
      <c r="B264" s="30" t="s">
        <v>153</v>
      </c>
      <c r="C264" s="32">
        <v>0</v>
      </c>
      <c r="D264" s="33">
        <v>0</v>
      </c>
      <c r="E264" s="32">
        <f t="shared" si="254"/>
        <v>0</v>
      </c>
      <c r="F264" s="32">
        <v>30000</v>
      </c>
      <c r="G264" s="32">
        <v>10000</v>
      </c>
      <c r="H264" s="32">
        <f t="shared" si="148"/>
        <v>20000</v>
      </c>
      <c r="I264" s="32">
        <f t="shared" ref="I264:K264" si="289">F264-C264</f>
        <v>30000</v>
      </c>
      <c r="J264" s="32">
        <f t="shared" si="289"/>
        <v>10000</v>
      </c>
      <c r="K264" s="32">
        <f t="shared" si="289"/>
        <v>20000</v>
      </c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hidden="1" customHeight="1" outlineLevel="1" x14ac:dyDescent="0.35">
      <c r="A265" s="30">
        <v>3016</v>
      </c>
      <c r="B265" s="30" t="s">
        <v>154</v>
      </c>
      <c r="C265" s="32">
        <v>0</v>
      </c>
      <c r="D265" s="33">
        <v>98</v>
      </c>
      <c r="E265" s="32">
        <f t="shared" si="254"/>
        <v>-98</v>
      </c>
      <c r="F265" s="32">
        <v>25000</v>
      </c>
      <c r="G265" s="32">
        <v>5000</v>
      </c>
      <c r="H265" s="32">
        <f t="shared" si="148"/>
        <v>20000</v>
      </c>
      <c r="I265" s="32">
        <f t="shared" ref="I265:K265" si="290">F265-C265</f>
        <v>25000</v>
      </c>
      <c r="J265" s="32">
        <f t="shared" si="290"/>
        <v>4902</v>
      </c>
      <c r="K265" s="32">
        <f t="shared" si="290"/>
        <v>20098</v>
      </c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hidden="1" customHeight="1" outlineLevel="1" x14ac:dyDescent="0.35">
      <c r="A266" s="30">
        <v>5009</v>
      </c>
      <c r="B266" s="30" t="s">
        <v>78</v>
      </c>
      <c r="C266" s="32">
        <v>0</v>
      </c>
      <c r="D266" s="33">
        <v>436</v>
      </c>
      <c r="E266" s="32">
        <f t="shared" si="254"/>
        <v>-436</v>
      </c>
      <c r="F266" s="32">
        <v>0</v>
      </c>
      <c r="G266" s="32">
        <v>0</v>
      </c>
      <c r="H266" s="32">
        <f t="shared" si="148"/>
        <v>0</v>
      </c>
      <c r="I266" s="32">
        <f t="shared" ref="I266:K266" si="291">F266-C266</f>
        <v>0</v>
      </c>
      <c r="J266" s="32">
        <f t="shared" si="291"/>
        <v>-436</v>
      </c>
      <c r="K266" s="32">
        <f t="shared" si="291"/>
        <v>436</v>
      </c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hidden="1" customHeight="1" outlineLevel="1" x14ac:dyDescent="0.35">
      <c r="A267" s="30">
        <v>5018</v>
      </c>
      <c r="B267" s="30" t="s">
        <v>94</v>
      </c>
      <c r="C267" s="32">
        <v>0</v>
      </c>
      <c r="D267" s="33">
        <v>369</v>
      </c>
      <c r="E267" s="32">
        <f t="shared" si="254"/>
        <v>-369</v>
      </c>
      <c r="F267" s="32">
        <v>0</v>
      </c>
      <c r="G267" s="32">
        <v>0</v>
      </c>
      <c r="H267" s="32">
        <f t="shared" si="148"/>
        <v>0</v>
      </c>
      <c r="I267" s="32">
        <f t="shared" ref="I267:K267" si="292">F267-C267</f>
        <v>0</v>
      </c>
      <c r="J267" s="32">
        <f t="shared" si="292"/>
        <v>-369</v>
      </c>
      <c r="K267" s="32">
        <f t="shared" si="292"/>
        <v>369</v>
      </c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collapsed="1" x14ac:dyDescent="0.35">
      <c r="A268" s="16">
        <v>23</v>
      </c>
      <c r="B268" s="16" t="s">
        <v>155</v>
      </c>
      <c r="C268" s="20">
        <f t="shared" ref="C268:D268" si="293">SUM(C269:C278)</f>
        <v>119958</v>
      </c>
      <c r="D268" s="21">
        <f t="shared" si="293"/>
        <v>28554</v>
      </c>
      <c r="E268" s="20">
        <f t="shared" si="254"/>
        <v>91404</v>
      </c>
      <c r="F268" s="20">
        <f t="shared" ref="F268:G268" si="294">SUM(F269:F278)</f>
        <v>50000</v>
      </c>
      <c r="G268" s="20">
        <f t="shared" si="294"/>
        <v>40750</v>
      </c>
      <c r="H268" s="20">
        <f t="shared" si="148"/>
        <v>9250</v>
      </c>
      <c r="I268" s="20">
        <f t="shared" ref="I268:K268" si="295">F268-C268</f>
        <v>-69958</v>
      </c>
      <c r="J268" s="20">
        <f t="shared" si="295"/>
        <v>12196</v>
      </c>
      <c r="K268" s="20">
        <f t="shared" si="295"/>
        <v>-82154</v>
      </c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3.5" hidden="1" customHeight="1" outlineLevel="1" x14ac:dyDescent="0.35">
      <c r="A269" s="30">
        <v>1001</v>
      </c>
      <c r="B269" s="30" t="s">
        <v>27</v>
      </c>
      <c r="C269" s="32">
        <v>27500</v>
      </c>
      <c r="D269" s="33">
        <v>0</v>
      </c>
      <c r="E269" s="32">
        <f t="shared" si="254"/>
        <v>27500</v>
      </c>
      <c r="F269" s="32">
        <v>20000</v>
      </c>
      <c r="G269" s="32">
        <v>0</v>
      </c>
      <c r="H269" s="32">
        <f t="shared" si="148"/>
        <v>20000</v>
      </c>
      <c r="I269" s="32">
        <f t="shared" ref="I269:K269" si="296">F269-C269</f>
        <v>-7500</v>
      </c>
      <c r="J269" s="32">
        <f t="shared" si="296"/>
        <v>0</v>
      </c>
      <c r="K269" s="32">
        <f t="shared" si="296"/>
        <v>-7500</v>
      </c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hidden="1" customHeight="1" outlineLevel="1" x14ac:dyDescent="0.35">
      <c r="A270" s="30">
        <v>1004</v>
      </c>
      <c r="B270" s="30" t="s">
        <v>30</v>
      </c>
      <c r="C270" s="32">
        <v>92458</v>
      </c>
      <c r="D270" s="33">
        <v>0</v>
      </c>
      <c r="E270" s="32">
        <f t="shared" si="254"/>
        <v>92458</v>
      </c>
      <c r="F270" s="32">
        <v>0</v>
      </c>
      <c r="G270" s="32">
        <v>0</v>
      </c>
      <c r="H270" s="32">
        <f t="shared" si="148"/>
        <v>0</v>
      </c>
      <c r="I270" s="32">
        <f t="shared" ref="I270:K270" si="297">F270-C270</f>
        <v>-92458</v>
      </c>
      <c r="J270" s="32">
        <f t="shared" si="297"/>
        <v>0</v>
      </c>
      <c r="K270" s="32">
        <f t="shared" si="297"/>
        <v>-92458</v>
      </c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hidden="1" customHeight="1" outlineLevel="1" x14ac:dyDescent="0.35">
      <c r="A271" s="30">
        <v>1005</v>
      </c>
      <c r="B271" s="30" t="s">
        <v>32</v>
      </c>
      <c r="C271" s="32">
        <v>0</v>
      </c>
      <c r="D271" s="33">
        <v>0</v>
      </c>
      <c r="E271" s="32">
        <f t="shared" si="254"/>
        <v>0</v>
      </c>
      <c r="F271" s="32">
        <v>30000</v>
      </c>
      <c r="G271" s="32">
        <v>0</v>
      </c>
      <c r="H271" s="32">
        <f t="shared" si="148"/>
        <v>30000</v>
      </c>
      <c r="I271" s="32">
        <f t="shared" ref="I271:K271" si="298">F271-C271</f>
        <v>30000</v>
      </c>
      <c r="J271" s="32">
        <f t="shared" si="298"/>
        <v>0</v>
      </c>
      <c r="K271" s="32">
        <f t="shared" si="298"/>
        <v>30000</v>
      </c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hidden="1" customHeight="1" outlineLevel="1" x14ac:dyDescent="0.35">
      <c r="A272" s="30">
        <v>1006</v>
      </c>
      <c r="B272" s="30" t="s">
        <v>123</v>
      </c>
      <c r="C272" s="32">
        <v>0</v>
      </c>
      <c r="D272" s="33">
        <v>1772</v>
      </c>
      <c r="E272" s="32">
        <f t="shared" si="254"/>
        <v>-1772</v>
      </c>
      <c r="F272" s="32">
        <v>0</v>
      </c>
      <c r="G272" s="32">
        <v>4000</v>
      </c>
      <c r="H272" s="32">
        <f t="shared" si="148"/>
        <v>-4000</v>
      </c>
      <c r="I272" s="32">
        <f t="shared" ref="I272:K272" si="299">F272-C272</f>
        <v>0</v>
      </c>
      <c r="J272" s="32">
        <f t="shared" si="299"/>
        <v>2228</v>
      </c>
      <c r="K272" s="32">
        <f t="shared" si="299"/>
        <v>-2228</v>
      </c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hidden="1" customHeight="1" outlineLevel="1" x14ac:dyDescent="0.35">
      <c r="A273" s="30">
        <v>1007</v>
      </c>
      <c r="B273" s="30" t="s">
        <v>124</v>
      </c>
      <c r="C273" s="32">
        <v>0</v>
      </c>
      <c r="D273" s="33">
        <v>8569</v>
      </c>
      <c r="E273" s="32">
        <f t="shared" si="254"/>
        <v>-8569</v>
      </c>
      <c r="F273" s="32">
        <v>0</v>
      </c>
      <c r="G273" s="32">
        <v>0</v>
      </c>
      <c r="H273" s="32">
        <f t="shared" si="148"/>
        <v>0</v>
      </c>
      <c r="I273" s="32">
        <f t="shared" ref="I273:K273" si="300">F273-C273</f>
        <v>0</v>
      </c>
      <c r="J273" s="32">
        <f t="shared" si="300"/>
        <v>-8569</v>
      </c>
      <c r="K273" s="32">
        <f t="shared" si="300"/>
        <v>8569</v>
      </c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hidden="1" customHeight="1" outlineLevel="1" x14ac:dyDescent="0.35">
      <c r="A274" s="30">
        <v>1008</v>
      </c>
      <c r="B274" s="30" t="s">
        <v>125</v>
      </c>
      <c r="C274" s="32">
        <v>0</v>
      </c>
      <c r="D274" s="33">
        <v>0</v>
      </c>
      <c r="E274" s="32">
        <f t="shared" si="254"/>
        <v>0</v>
      </c>
      <c r="F274" s="32">
        <v>0</v>
      </c>
      <c r="G274" s="32">
        <v>3000</v>
      </c>
      <c r="H274" s="32">
        <f t="shared" si="148"/>
        <v>-3000</v>
      </c>
      <c r="I274" s="32">
        <f t="shared" ref="I274:K274" si="301">F274-C274</f>
        <v>0</v>
      </c>
      <c r="J274" s="32">
        <f t="shared" si="301"/>
        <v>3000</v>
      </c>
      <c r="K274" s="32">
        <f t="shared" si="301"/>
        <v>-3000</v>
      </c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hidden="1" customHeight="1" outlineLevel="1" x14ac:dyDescent="0.35">
      <c r="A275" s="30">
        <v>1010</v>
      </c>
      <c r="B275" s="30" t="s">
        <v>98</v>
      </c>
      <c r="C275" s="32">
        <v>0</v>
      </c>
      <c r="D275" s="33">
        <v>2400</v>
      </c>
      <c r="E275" s="32">
        <f t="shared" si="254"/>
        <v>-2400</v>
      </c>
      <c r="F275" s="32">
        <v>0</v>
      </c>
      <c r="G275" s="32">
        <v>4950</v>
      </c>
      <c r="H275" s="32">
        <f t="shared" si="148"/>
        <v>-4950</v>
      </c>
      <c r="I275" s="32">
        <f t="shared" ref="I275:K275" si="302">F275-C275</f>
        <v>0</v>
      </c>
      <c r="J275" s="32">
        <f t="shared" si="302"/>
        <v>2550</v>
      </c>
      <c r="K275" s="32">
        <f t="shared" si="302"/>
        <v>-2550</v>
      </c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hidden="1" customHeight="1" outlineLevel="1" x14ac:dyDescent="0.35">
      <c r="A276" s="30">
        <v>1011</v>
      </c>
      <c r="B276" s="30" t="s">
        <v>126</v>
      </c>
      <c r="C276" s="32">
        <v>0</v>
      </c>
      <c r="D276" s="33">
        <v>13683</v>
      </c>
      <c r="E276" s="32">
        <f t="shared" si="254"/>
        <v>-13683</v>
      </c>
      <c r="F276" s="32">
        <v>0</v>
      </c>
      <c r="G276" s="32">
        <v>13000</v>
      </c>
      <c r="H276" s="32">
        <f t="shared" si="148"/>
        <v>-13000</v>
      </c>
      <c r="I276" s="32">
        <f t="shared" ref="I276:K276" si="303">F276-C276</f>
        <v>0</v>
      </c>
      <c r="J276" s="32">
        <f t="shared" si="303"/>
        <v>-683</v>
      </c>
      <c r="K276" s="32">
        <f t="shared" si="303"/>
        <v>683</v>
      </c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hidden="1" customHeight="1" outlineLevel="1" x14ac:dyDescent="0.35">
      <c r="A277" s="30">
        <v>1012</v>
      </c>
      <c r="B277" s="30" t="s">
        <v>33</v>
      </c>
      <c r="C277" s="32">
        <v>0</v>
      </c>
      <c r="D277" s="33">
        <v>0</v>
      </c>
      <c r="E277" s="32">
        <f t="shared" si="254"/>
        <v>0</v>
      </c>
      <c r="F277" s="32">
        <v>0</v>
      </c>
      <c r="G277" s="32">
        <v>800</v>
      </c>
      <c r="H277" s="32">
        <f t="shared" si="148"/>
        <v>-800</v>
      </c>
      <c r="I277" s="32">
        <f t="shared" ref="I277:K277" si="304">F277-C277</f>
        <v>0</v>
      </c>
      <c r="J277" s="32">
        <f t="shared" si="304"/>
        <v>800</v>
      </c>
      <c r="K277" s="32">
        <f t="shared" si="304"/>
        <v>-800</v>
      </c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hidden="1" customHeight="1" outlineLevel="1" x14ac:dyDescent="0.35">
      <c r="A278" s="30">
        <v>1019</v>
      </c>
      <c r="B278" s="30" t="s">
        <v>35</v>
      </c>
      <c r="C278" s="32">
        <v>0</v>
      </c>
      <c r="D278" s="33">
        <v>2130</v>
      </c>
      <c r="E278" s="32">
        <f t="shared" si="254"/>
        <v>-2130</v>
      </c>
      <c r="F278" s="32">
        <v>0</v>
      </c>
      <c r="G278" s="32">
        <v>15000</v>
      </c>
      <c r="H278" s="32">
        <f t="shared" si="148"/>
        <v>-15000</v>
      </c>
      <c r="I278" s="32">
        <f t="shared" ref="I278:K278" si="305">F278-C278</f>
        <v>0</v>
      </c>
      <c r="J278" s="32">
        <f t="shared" si="305"/>
        <v>12870</v>
      </c>
      <c r="K278" s="32">
        <f t="shared" si="305"/>
        <v>-12870</v>
      </c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collapsed="1" x14ac:dyDescent="0.35">
      <c r="A279" s="16">
        <v>31</v>
      </c>
      <c r="B279" s="16" t="s">
        <v>156</v>
      </c>
      <c r="C279" s="20">
        <f t="shared" ref="C279:D279" si="306">SUM(C280:C308)</f>
        <v>231940.86</v>
      </c>
      <c r="D279" s="21">
        <f t="shared" si="306"/>
        <v>288861</v>
      </c>
      <c r="E279" s="20">
        <f t="shared" si="254"/>
        <v>-56920.140000000014</v>
      </c>
      <c r="F279" s="20">
        <f t="shared" ref="F279:G279" si="307">SUM(F280:F308)</f>
        <v>288000</v>
      </c>
      <c r="G279" s="20">
        <f t="shared" si="307"/>
        <v>325000</v>
      </c>
      <c r="H279" s="20">
        <f t="shared" si="148"/>
        <v>-37000</v>
      </c>
      <c r="I279" s="20">
        <f t="shared" ref="I279:K279" si="308">F279-C279</f>
        <v>56059.140000000014</v>
      </c>
      <c r="J279" s="20">
        <f t="shared" si="308"/>
        <v>36139</v>
      </c>
      <c r="K279" s="20">
        <f t="shared" si="308"/>
        <v>19920.140000000014</v>
      </c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3.5" hidden="1" customHeight="1" outlineLevel="1" x14ac:dyDescent="0.35">
      <c r="A280" s="30">
        <v>203</v>
      </c>
      <c r="B280" s="30" t="s">
        <v>157</v>
      </c>
      <c r="C280" s="32">
        <v>0</v>
      </c>
      <c r="D280" s="33">
        <v>0</v>
      </c>
      <c r="E280" s="32">
        <f t="shared" si="254"/>
        <v>0</v>
      </c>
      <c r="F280" s="32">
        <v>0</v>
      </c>
      <c r="G280" s="32">
        <v>2000</v>
      </c>
      <c r="H280" s="32">
        <f t="shared" si="148"/>
        <v>-2000</v>
      </c>
      <c r="I280" s="32">
        <f t="shared" ref="I280:K280" si="309">F280-C280</f>
        <v>0</v>
      </c>
      <c r="J280" s="32">
        <f t="shared" si="309"/>
        <v>2000</v>
      </c>
      <c r="K280" s="32">
        <f t="shared" si="309"/>
        <v>-2000</v>
      </c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hidden="1" customHeight="1" outlineLevel="1" x14ac:dyDescent="0.35">
      <c r="A281" s="30">
        <v>204</v>
      </c>
      <c r="B281" s="30" t="s">
        <v>158</v>
      </c>
      <c r="C281" s="32">
        <v>9721.86</v>
      </c>
      <c r="D281" s="33">
        <v>39882</v>
      </c>
      <c r="E281" s="32">
        <f t="shared" si="254"/>
        <v>-30160.14</v>
      </c>
      <c r="F281" s="32">
        <v>0</v>
      </c>
      <c r="G281" s="32">
        <v>2000</v>
      </c>
      <c r="H281" s="32">
        <f t="shared" si="148"/>
        <v>-2000</v>
      </c>
      <c r="I281" s="32">
        <f t="shared" ref="I281:K281" si="310">F281-C281</f>
        <v>-9721.86</v>
      </c>
      <c r="J281" s="32">
        <f t="shared" si="310"/>
        <v>-37882</v>
      </c>
      <c r="K281" s="32">
        <f t="shared" si="310"/>
        <v>28160.14</v>
      </c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hidden="1" customHeight="1" outlineLevel="1" x14ac:dyDescent="0.35">
      <c r="A282" s="30">
        <v>205</v>
      </c>
      <c r="B282" s="30" t="s">
        <v>159</v>
      </c>
      <c r="C282" s="32">
        <f>21437+1500</f>
        <v>22937</v>
      </c>
      <c r="D282" s="33">
        <v>9263</v>
      </c>
      <c r="E282" s="32">
        <f t="shared" si="254"/>
        <v>13674</v>
      </c>
      <c r="F282" s="32">
        <v>0</v>
      </c>
      <c r="G282" s="32">
        <v>2000</v>
      </c>
      <c r="H282" s="32">
        <f t="shared" si="148"/>
        <v>-2000</v>
      </c>
      <c r="I282" s="32">
        <f t="shared" ref="I282:K282" si="311">F282-C282</f>
        <v>-22937</v>
      </c>
      <c r="J282" s="32">
        <f t="shared" si="311"/>
        <v>-7263</v>
      </c>
      <c r="K282" s="32">
        <f t="shared" si="311"/>
        <v>-15674</v>
      </c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hidden="1" customHeight="1" outlineLevel="1" x14ac:dyDescent="0.35">
      <c r="A283" s="30">
        <v>206</v>
      </c>
      <c r="B283" s="30" t="s">
        <v>160</v>
      </c>
      <c r="C283" s="32">
        <v>16000</v>
      </c>
      <c r="D283" s="33">
        <v>3783</v>
      </c>
      <c r="E283" s="32">
        <f t="shared" si="254"/>
        <v>12217</v>
      </c>
      <c r="F283" s="32">
        <v>0</v>
      </c>
      <c r="G283" s="32">
        <v>2000</v>
      </c>
      <c r="H283" s="32">
        <f t="shared" si="148"/>
        <v>-2000</v>
      </c>
      <c r="I283" s="32">
        <f t="shared" ref="I283:K283" si="312">F283-C283</f>
        <v>-16000</v>
      </c>
      <c r="J283" s="32">
        <f t="shared" si="312"/>
        <v>-1783</v>
      </c>
      <c r="K283" s="32">
        <f t="shared" si="312"/>
        <v>-14217</v>
      </c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hidden="1" customHeight="1" outlineLevel="1" x14ac:dyDescent="0.35">
      <c r="A284" s="30">
        <v>207</v>
      </c>
      <c r="B284" s="30" t="s">
        <v>161</v>
      </c>
      <c r="C284" s="32">
        <v>0</v>
      </c>
      <c r="D284" s="33">
        <v>0</v>
      </c>
      <c r="E284" s="32">
        <f t="shared" si="254"/>
        <v>0</v>
      </c>
      <c r="F284" s="32">
        <v>0</v>
      </c>
      <c r="G284" s="32">
        <v>2000</v>
      </c>
      <c r="H284" s="32">
        <f t="shared" si="148"/>
        <v>-2000</v>
      </c>
      <c r="I284" s="32">
        <f t="shared" ref="I284:K284" si="313">F284-C284</f>
        <v>0</v>
      </c>
      <c r="J284" s="32">
        <f t="shared" si="313"/>
        <v>2000</v>
      </c>
      <c r="K284" s="32">
        <f t="shared" si="313"/>
        <v>-2000</v>
      </c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hidden="1" customHeight="1" outlineLevel="1" x14ac:dyDescent="0.35">
      <c r="A285" s="30">
        <v>208</v>
      </c>
      <c r="B285" s="30" t="s">
        <v>162</v>
      </c>
      <c r="C285" s="32">
        <v>0</v>
      </c>
      <c r="D285" s="33">
        <v>0</v>
      </c>
      <c r="E285" s="32">
        <f t="shared" si="254"/>
        <v>0</v>
      </c>
      <c r="F285" s="32">
        <v>0</v>
      </c>
      <c r="G285" s="32">
        <v>2000</v>
      </c>
      <c r="H285" s="32">
        <f t="shared" si="148"/>
        <v>-2000</v>
      </c>
      <c r="I285" s="32">
        <f t="shared" ref="I285:K285" si="314">F285-C285</f>
        <v>0</v>
      </c>
      <c r="J285" s="32">
        <f t="shared" si="314"/>
        <v>2000</v>
      </c>
      <c r="K285" s="32">
        <f t="shared" si="314"/>
        <v>-2000</v>
      </c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hidden="1" customHeight="1" outlineLevel="1" x14ac:dyDescent="0.35">
      <c r="A286" s="30">
        <v>209</v>
      </c>
      <c r="B286" s="30" t="s">
        <v>163</v>
      </c>
      <c r="C286" s="32">
        <v>4500</v>
      </c>
      <c r="D286" s="33">
        <v>7704</v>
      </c>
      <c r="E286" s="32">
        <f t="shared" si="254"/>
        <v>-3204</v>
      </c>
      <c r="F286" s="32">
        <v>0</v>
      </c>
      <c r="G286" s="32">
        <v>2000</v>
      </c>
      <c r="H286" s="32">
        <f t="shared" si="148"/>
        <v>-2000</v>
      </c>
      <c r="I286" s="32">
        <f t="shared" ref="I286:K286" si="315">F286-C286</f>
        <v>-4500</v>
      </c>
      <c r="J286" s="32">
        <f t="shared" si="315"/>
        <v>-5704</v>
      </c>
      <c r="K286" s="32">
        <f t="shared" si="315"/>
        <v>1204</v>
      </c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hidden="1" customHeight="1" outlineLevel="1" x14ac:dyDescent="0.35">
      <c r="A287" s="30">
        <v>1001</v>
      </c>
      <c r="B287" s="30" t="s">
        <v>27</v>
      </c>
      <c r="C287" s="32">
        <v>66500</v>
      </c>
      <c r="D287" s="33">
        <v>10000</v>
      </c>
      <c r="E287" s="32">
        <f t="shared" si="254"/>
        <v>56500</v>
      </c>
      <c r="F287" s="32">
        <v>80000</v>
      </c>
      <c r="G287" s="32">
        <v>0</v>
      </c>
      <c r="H287" s="32">
        <f t="shared" si="148"/>
        <v>80000</v>
      </c>
      <c r="I287" s="32">
        <f t="shared" ref="I287:K287" si="316">F287-C287</f>
        <v>13500</v>
      </c>
      <c r="J287" s="32">
        <f t="shared" si="316"/>
        <v>-10000</v>
      </c>
      <c r="K287" s="32">
        <f t="shared" si="316"/>
        <v>23500</v>
      </c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hidden="1" customHeight="1" outlineLevel="1" x14ac:dyDescent="0.35">
      <c r="A288" s="30">
        <v>1002</v>
      </c>
      <c r="B288" s="30" t="s">
        <v>121</v>
      </c>
      <c r="C288" s="32">
        <v>48068</v>
      </c>
      <c r="D288" s="33">
        <v>0</v>
      </c>
      <c r="E288" s="32">
        <f t="shared" si="254"/>
        <v>48068</v>
      </c>
      <c r="F288" s="32">
        <v>48000</v>
      </c>
      <c r="G288" s="32">
        <v>0</v>
      </c>
      <c r="H288" s="32">
        <f t="shared" si="148"/>
        <v>48000</v>
      </c>
      <c r="I288" s="32">
        <f t="shared" ref="I288:K288" si="317">F288-C288</f>
        <v>-68</v>
      </c>
      <c r="J288" s="32">
        <f t="shared" si="317"/>
        <v>0</v>
      </c>
      <c r="K288" s="32">
        <f t="shared" si="317"/>
        <v>-68</v>
      </c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hidden="1" customHeight="1" outlineLevel="1" x14ac:dyDescent="0.35">
      <c r="A289" s="30">
        <v>1003</v>
      </c>
      <c r="B289" s="30" t="s">
        <v>122</v>
      </c>
      <c r="C289" s="32">
        <v>10000</v>
      </c>
      <c r="D289" s="33">
        <v>0</v>
      </c>
      <c r="E289" s="32">
        <f t="shared" si="254"/>
        <v>10000</v>
      </c>
      <c r="F289" s="32">
        <v>0</v>
      </c>
      <c r="G289" s="32">
        <v>0</v>
      </c>
      <c r="H289" s="32">
        <f t="shared" si="148"/>
        <v>0</v>
      </c>
      <c r="I289" s="32">
        <f t="shared" ref="I289:K289" si="318">F289-C289</f>
        <v>-10000</v>
      </c>
      <c r="J289" s="32">
        <f t="shared" si="318"/>
        <v>0</v>
      </c>
      <c r="K289" s="32">
        <f t="shared" si="318"/>
        <v>-10000</v>
      </c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hidden="1" customHeight="1" outlineLevel="1" x14ac:dyDescent="0.35">
      <c r="A290" s="30">
        <v>1004</v>
      </c>
      <c r="B290" s="30" t="s">
        <v>30</v>
      </c>
      <c r="C290" s="32">
        <v>20000</v>
      </c>
      <c r="D290" s="33">
        <v>0</v>
      </c>
      <c r="E290" s="32">
        <f t="shared" si="254"/>
        <v>20000</v>
      </c>
      <c r="F290" s="32">
        <v>10000</v>
      </c>
      <c r="G290" s="32">
        <v>0</v>
      </c>
      <c r="H290" s="32">
        <f t="shared" si="148"/>
        <v>10000</v>
      </c>
      <c r="I290" s="32">
        <f t="shared" ref="I290:K290" si="319">F290-C290</f>
        <v>-10000</v>
      </c>
      <c r="J290" s="32">
        <f t="shared" si="319"/>
        <v>0</v>
      </c>
      <c r="K290" s="32">
        <f t="shared" si="319"/>
        <v>-10000</v>
      </c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hidden="1" customHeight="1" outlineLevel="1" x14ac:dyDescent="0.35">
      <c r="A291" s="30">
        <v>1005</v>
      </c>
      <c r="B291" s="30" t="s">
        <v>32</v>
      </c>
      <c r="C291" s="32">
        <v>0</v>
      </c>
      <c r="D291" s="33">
        <v>0</v>
      </c>
      <c r="E291" s="32">
        <f t="shared" si="254"/>
        <v>0</v>
      </c>
      <c r="F291" s="32">
        <v>15000</v>
      </c>
      <c r="G291" s="32">
        <v>0</v>
      </c>
      <c r="H291" s="32">
        <f t="shared" si="148"/>
        <v>15000</v>
      </c>
      <c r="I291" s="32">
        <f t="shared" ref="I291:K291" si="320">F291-C291</f>
        <v>15000</v>
      </c>
      <c r="J291" s="32">
        <f t="shared" si="320"/>
        <v>0</v>
      </c>
      <c r="K291" s="32">
        <f t="shared" si="320"/>
        <v>15000</v>
      </c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hidden="1" customHeight="1" outlineLevel="1" x14ac:dyDescent="0.35">
      <c r="A292" s="30">
        <v>1006</v>
      </c>
      <c r="B292" s="30" t="s">
        <v>123</v>
      </c>
      <c r="C292" s="32">
        <v>-1800</v>
      </c>
      <c r="D292" s="33">
        <v>23385</v>
      </c>
      <c r="E292" s="32">
        <f t="shared" si="254"/>
        <v>-25185</v>
      </c>
      <c r="F292" s="32">
        <v>0</v>
      </c>
      <c r="G292" s="32">
        <v>31002</v>
      </c>
      <c r="H292" s="32">
        <f t="shared" si="148"/>
        <v>-31002</v>
      </c>
      <c r="I292" s="32">
        <f t="shared" ref="I292:K292" si="321">F292-C292</f>
        <v>1800</v>
      </c>
      <c r="J292" s="32">
        <f t="shared" si="321"/>
        <v>7617</v>
      </c>
      <c r="K292" s="32">
        <f t="shared" si="321"/>
        <v>-5817</v>
      </c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hidden="1" customHeight="1" outlineLevel="1" x14ac:dyDescent="0.35">
      <c r="A293" s="30">
        <v>1007</v>
      </c>
      <c r="B293" s="30" t="s">
        <v>124</v>
      </c>
      <c r="C293" s="32">
        <v>300</v>
      </c>
      <c r="D293" s="33">
        <f>30180</f>
        <v>30180</v>
      </c>
      <c r="E293" s="32">
        <f t="shared" si="254"/>
        <v>-29880</v>
      </c>
      <c r="F293" s="32">
        <v>0</v>
      </c>
      <c r="G293" s="32">
        <v>10000</v>
      </c>
      <c r="H293" s="32">
        <f t="shared" si="148"/>
        <v>-10000</v>
      </c>
      <c r="I293" s="32">
        <f t="shared" ref="I293:K293" si="322">F293-C293</f>
        <v>-300</v>
      </c>
      <c r="J293" s="32">
        <f t="shared" si="322"/>
        <v>-20180</v>
      </c>
      <c r="K293" s="32">
        <f t="shared" si="322"/>
        <v>19880</v>
      </c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hidden="1" customHeight="1" outlineLevel="1" x14ac:dyDescent="0.35">
      <c r="A294" s="30">
        <v>1008</v>
      </c>
      <c r="B294" s="30" t="s">
        <v>125</v>
      </c>
      <c r="C294" s="32">
        <v>0</v>
      </c>
      <c r="D294" s="33">
        <v>4165</v>
      </c>
      <c r="E294" s="32">
        <f t="shared" si="254"/>
        <v>-4165</v>
      </c>
      <c r="F294" s="32">
        <v>0</v>
      </c>
      <c r="G294" s="32">
        <v>5000</v>
      </c>
      <c r="H294" s="32">
        <f t="shared" si="148"/>
        <v>-5000</v>
      </c>
      <c r="I294" s="32">
        <f t="shared" ref="I294:K294" si="323">F294-C294</f>
        <v>0</v>
      </c>
      <c r="J294" s="32">
        <f t="shared" si="323"/>
        <v>835</v>
      </c>
      <c r="K294" s="32">
        <f t="shared" si="323"/>
        <v>-835</v>
      </c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hidden="1" customHeight="1" outlineLevel="1" x14ac:dyDescent="0.35">
      <c r="A295" s="30">
        <v>1009</v>
      </c>
      <c r="B295" s="30" t="s">
        <v>103</v>
      </c>
      <c r="C295" s="32">
        <v>0</v>
      </c>
      <c r="D295" s="33">
        <v>0</v>
      </c>
      <c r="E295" s="32">
        <f t="shared" si="254"/>
        <v>0</v>
      </c>
      <c r="F295" s="32">
        <v>0</v>
      </c>
      <c r="G295" s="32">
        <v>1000</v>
      </c>
      <c r="H295" s="32">
        <f t="shared" si="148"/>
        <v>-1000</v>
      </c>
      <c r="I295" s="32">
        <f t="shared" ref="I295:K295" si="324">F295-C295</f>
        <v>0</v>
      </c>
      <c r="J295" s="32">
        <f t="shared" si="324"/>
        <v>1000</v>
      </c>
      <c r="K295" s="32">
        <f t="shared" si="324"/>
        <v>-1000</v>
      </c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hidden="1" customHeight="1" outlineLevel="1" x14ac:dyDescent="0.35">
      <c r="A296" s="30">
        <v>1010</v>
      </c>
      <c r="B296" s="30" t="s">
        <v>98</v>
      </c>
      <c r="C296" s="32">
        <v>0</v>
      </c>
      <c r="D296" s="33">
        <v>23300</v>
      </c>
      <c r="E296" s="32">
        <f t="shared" si="254"/>
        <v>-23300</v>
      </c>
      <c r="F296" s="32">
        <v>0</v>
      </c>
      <c r="G296" s="32">
        <v>45000</v>
      </c>
      <c r="H296" s="32">
        <f t="shared" si="148"/>
        <v>-45000</v>
      </c>
      <c r="I296" s="32">
        <f t="shared" ref="I296:K296" si="325">F296-C296</f>
        <v>0</v>
      </c>
      <c r="J296" s="32">
        <f t="shared" si="325"/>
        <v>21700</v>
      </c>
      <c r="K296" s="32">
        <f t="shared" si="325"/>
        <v>-21700</v>
      </c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hidden="1" customHeight="1" outlineLevel="1" x14ac:dyDescent="0.35">
      <c r="A297" s="30">
        <v>1011</v>
      </c>
      <c r="B297" s="30" t="s">
        <v>126</v>
      </c>
      <c r="C297" s="32">
        <v>0</v>
      </c>
      <c r="D297" s="33">
        <v>17575</v>
      </c>
      <c r="E297" s="32">
        <f t="shared" si="254"/>
        <v>-17575</v>
      </c>
      <c r="F297" s="32">
        <v>0</v>
      </c>
      <c r="G297" s="32">
        <v>15000</v>
      </c>
      <c r="H297" s="32">
        <f t="shared" si="148"/>
        <v>-15000</v>
      </c>
      <c r="I297" s="32">
        <f t="shared" ref="I297:K297" si="326">F297-C297</f>
        <v>0</v>
      </c>
      <c r="J297" s="32">
        <f t="shared" si="326"/>
        <v>-2575</v>
      </c>
      <c r="K297" s="32">
        <f t="shared" si="326"/>
        <v>2575</v>
      </c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hidden="1" customHeight="1" outlineLevel="1" x14ac:dyDescent="0.35">
      <c r="A298" s="30">
        <v>1014</v>
      </c>
      <c r="B298" s="30" t="s">
        <v>127</v>
      </c>
      <c r="C298" s="32">
        <v>0</v>
      </c>
      <c r="D298" s="33">
        <v>2870</v>
      </c>
      <c r="E298" s="32">
        <f t="shared" si="254"/>
        <v>-2870</v>
      </c>
      <c r="F298" s="32">
        <v>0</v>
      </c>
      <c r="G298" s="32">
        <v>0</v>
      </c>
      <c r="H298" s="32">
        <f t="shared" si="148"/>
        <v>0</v>
      </c>
      <c r="I298" s="32">
        <f t="shared" ref="I298:K298" si="327">F298-C298</f>
        <v>0</v>
      </c>
      <c r="J298" s="32">
        <f t="shared" si="327"/>
        <v>-2870</v>
      </c>
      <c r="K298" s="32">
        <f t="shared" si="327"/>
        <v>2870</v>
      </c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hidden="1" customHeight="1" outlineLevel="1" x14ac:dyDescent="0.35">
      <c r="A299" s="30">
        <v>1016</v>
      </c>
      <c r="B299" s="30" t="s">
        <v>99</v>
      </c>
      <c r="C299" s="32">
        <v>0</v>
      </c>
      <c r="D299" s="33">
        <v>9000</v>
      </c>
      <c r="E299" s="32">
        <f t="shared" si="254"/>
        <v>-9000</v>
      </c>
      <c r="F299" s="32">
        <v>0</v>
      </c>
      <c r="G299" s="32">
        <v>30000</v>
      </c>
      <c r="H299" s="32">
        <f t="shared" si="148"/>
        <v>-30000</v>
      </c>
      <c r="I299" s="32">
        <f t="shared" ref="I299:K299" si="328">F299-C299</f>
        <v>0</v>
      </c>
      <c r="J299" s="32">
        <f t="shared" si="328"/>
        <v>21000</v>
      </c>
      <c r="K299" s="32">
        <f t="shared" si="328"/>
        <v>-21000</v>
      </c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hidden="1" customHeight="1" outlineLevel="1" x14ac:dyDescent="0.35">
      <c r="A300" s="30">
        <v>1019</v>
      </c>
      <c r="B300" s="30" t="s">
        <v>35</v>
      </c>
      <c r="C300" s="32">
        <v>0</v>
      </c>
      <c r="D300" s="33">
        <v>236</v>
      </c>
      <c r="E300" s="32">
        <f t="shared" si="254"/>
        <v>-236</v>
      </c>
      <c r="F300" s="32">
        <v>0</v>
      </c>
      <c r="G300" s="32">
        <v>5000</v>
      </c>
      <c r="H300" s="32">
        <f t="shared" si="148"/>
        <v>-5000</v>
      </c>
      <c r="I300" s="32">
        <f t="shared" ref="I300:K300" si="329">F300-C300</f>
        <v>0</v>
      </c>
      <c r="J300" s="32">
        <f t="shared" si="329"/>
        <v>4764</v>
      </c>
      <c r="K300" s="32">
        <f t="shared" si="329"/>
        <v>-4764</v>
      </c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hidden="1" customHeight="1" outlineLevel="1" x14ac:dyDescent="0.35">
      <c r="A301" s="30">
        <v>2001</v>
      </c>
      <c r="B301" s="30" t="s">
        <v>40</v>
      </c>
      <c r="C301" s="32">
        <v>0</v>
      </c>
      <c r="D301" s="33">
        <v>87862</v>
      </c>
      <c r="E301" s="32">
        <f t="shared" si="254"/>
        <v>-87862</v>
      </c>
      <c r="F301" s="32">
        <v>0</v>
      </c>
      <c r="G301" s="32">
        <v>88998</v>
      </c>
      <c r="H301" s="32">
        <f t="shared" si="148"/>
        <v>-88998</v>
      </c>
      <c r="I301" s="32">
        <f t="shared" ref="I301:K301" si="330">F301-C301</f>
        <v>0</v>
      </c>
      <c r="J301" s="32">
        <f t="shared" si="330"/>
        <v>1136</v>
      </c>
      <c r="K301" s="32">
        <f t="shared" si="330"/>
        <v>-1136</v>
      </c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hidden="1" customHeight="1" outlineLevel="1" x14ac:dyDescent="0.35">
      <c r="A302" s="30">
        <v>2004</v>
      </c>
      <c r="B302" s="30" t="s">
        <v>44</v>
      </c>
      <c r="C302" s="32">
        <v>0</v>
      </c>
      <c r="D302" s="33">
        <v>0</v>
      </c>
      <c r="E302" s="32">
        <f t="shared" si="254"/>
        <v>0</v>
      </c>
      <c r="F302" s="32">
        <v>0</v>
      </c>
      <c r="G302" s="32">
        <v>2500</v>
      </c>
      <c r="H302" s="32">
        <f t="shared" si="148"/>
        <v>-2500</v>
      </c>
      <c r="I302" s="32">
        <f t="shared" ref="I302:K302" si="331">F302-C302</f>
        <v>0</v>
      </c>
      <c r="J302" s="32">
        <f t="shared" si="331"/>
        <v>2500</v>
      </c>
      <c r="K302" s="32">
        <f t="shared" si="331"/>
        <v>-2500</v>
      </c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hidden="1" customHeight="1" outlineLevel="1" x14ac:dyDescent="0.35">
      <c r="A303" s="30">
        <v>2005</v>
      </c>
      <c r="B303" s="30" t="s">
        <v>105</v>
      </c>
      <c r="C303" s="32">
        <v>0</v>
      </c>
      <c r="D303" s="33">
        <v>3000</v>
      </c>
      <c r="E303" s="32">
        <f t="shared" si="254"/>
        <v>-3000</v>
      </c>
      <c r="F303" s="32">
        <v>0</v>
      </c>
      <c r="G303" s="32">
        <v>10000</v>
      </c>
      <c r="H303" s="32">
        <f t="shared" si="148"/>
        <v>-10000</v>
      </c>
      <c r="I303" s="32">
        <f t="shared" ref="I303:K303" si="332">F303-C303</f>
        <v>0</v>
      </c>
      <c r="J303" s="32">
        <f t="shared" si="332"/>
        <v>7000</v>
      </c>
      <c r="K303" s="32">
        <f t="shared" si="332"/>
        <v>-7000</v>
      </c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hidden="1" customHeight="1" outlineLevel="1" x14ac:dyDescent="0.35">
      <c r="A304" s="30">
        <v>2006</v>
      </c>
      <c r="B304" s="30" t="s">
        <v>100</v>
      </c>
      <c r="C304" s="32">
        <v>0</v>
      </c>
      <c r="D304" s="33">
        <v>500</v>
      </c>
      <c r="E304" s="32">
        <f t="shared" si="254"/>
        <v>-500</v>
      </c>
      <c r="F304" s="32">
        <v>0</v>
      </c>
      <c r="G304" s="32">
        <v>2500</v>
      </c>
      <c r="H304" s="32">
        <f t="shared" si="148"/>
        <v>-2500</v>
      </c>
      <c r="I304" s="32">
        <f t="shared" ref="I304:K304" si="333">F304-C304</f>
        <v>0</v>
      </c>
      <c r="J304" s="32">
        <f t="shared" si="333"/>
        <v>2000</v>
      </c>
      <c r="K304" s="32">
        <f t="shared" si="333"/>
        <v>-2000</v>
      </c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hidden="1" customHeight="1" outlineLevel="1" x14ac:dyDescent="0.35">
      <c r="A305" s="30">
        <v>3004</v>
      </c>
      <c r="B305" s="30" t="s">
        <v>54</v>
      </c>
      <c r="C305" s="32">
        <v>35714</v>
      </c>
      <c r="D305" s="33">
        <v>14247</v>
      </c>
      <c r="E305" s="32">
        <f t="shared" si="254"/>
        <v>21467</v>
      </c>
      <c r="F305" s="32">
        <v>35000</v>
      </c>
      <c r="G305" s="32">
        <v>35000</v>
      </c>
      <c r="H305" s="32">
        <f t="shared" si="148"/>
        <v>0</v>
      </c>
      <c r="I305" s="32">
        <f t="shared" ref="I305:K305" si="334">F305-C305</f>
        <v>-714</v>
      </c>
      <c r="J305" s="32">
        <f t="shared" si="334"/>
        <v>20753</v>
      </c>
      <c r="K305" s="32">
        <f t="shared" si="334"/>
        <v>-21467</v>
      </c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hidden="1" customHeight="1" outlineLevel="1" x14ac:dyDescent="0.35">
      <c r="A306" s="30">
        <v>3010</v>
      </c>
      <c r="B306" s="30" t="s">
        <v>164</v>
      </c>
      <c r="C306" s="32">
        <v>0</v>
      </c>
      <c r="D306" s="33">
        <v>0</v>
      </c>
      <c r="E306" s="32">
        <f t="shared" si="254"/>
        <v>0</v>
      </c>
      <c r="F306" s="62">
        <v>100000</v>
      </c>
      <c r="G306" s="62">
        <v>30000</v>
      </c>
      <c r="H306" s="62">
        <f t="shared" si="148"/>
        <v>70000</v>
      </c>
      <c r="I306" s="32">
        <f t="shared" ref="I306:K306" si="335">F306-C306</f>
        <v>100000</v>
      </c>
      <c r="J306" s="32">
        <f t="shared" si="335"/>
        <v>30000</v>
      </c>
      <c r="K306" s="32">
        <f t="shared" si="335"/>
        <v>70000</v>
      </c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hidden="1" customHeight="1" outlineLevel="1" x14ac:dyDescent="0.35">
      <c r="A307" s="30">
        <v>5011</v>
      </c>
      <c r="B307" s="30" t="s">
        <v>82</v>
      </c>
      <c r="C307" s="32">
        <v>0</v>
      </c>
      <c r="D307" s="33">
        <v>1575</v>
      </c>
      <c r="E307" s="32">
        <f t="shared" si="254"/>
        <v>-1575</v>
      </c>
      <c r="F307" s="32">
        <v>0</v>
      </c>
      <c r="G307" s="32">
        <v>0</v>
      </c>
      <c r="H307" s="32">
        <f t="shared" si="148"/>
        <v>0</v>
      </c>
      <c r="I307" s="32">
        <f t="shared" ref="I307:K307" si="336">F307-C307</f>
        <v>0</v>
      </c>
      <c r="J307" s="32">
        <f t="shared" si="336"/>
        <v>-1575</v>
      </c>
      <c r="K307" s="32">
        <f t="shared" si="336"/>
        <v>1575</v>
      </c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hidden="1" customHeight="1" outlineLevel="1" x14ac:dyDescent="0.35">
      <c r="A308" s="30">
        <v>5018</v>
      </c>
      <c r="B308" s="30" t="s">
        <v>94</v>
      </c>
      <c r="C308" s="32">
        <v>0</v>
      </c>
      <c r="D308" s="33">
        <v>334</v>
      </c>
      <c r="E308" s="32">
        <f t="shared" si="254"/>
        <v>-334</v>
      </c>
      <c r="F308" s="32">
        <v>0</v>
      </c>
      <c r="G308" s="32">
        <v>0</v>
      </c>
      <c r="H308" s="32">
        <f t="shared" si="148"/>
        <v>0</v>
      </c>
      <c r="I308" s="32">
        <f t="shared" ref="I308:K308" si="337">F308-C308</f>
        <v>0</v>
      </c>
      <c r="J308" s="32">
        <f t="shared" si="337"/>
        <v>-334</v>
      </c>
      <c r="K308" s="32">
        <f t="shared" si="337"/>
        <v>334</v>
      </c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collapsed="1" x14ac:dyDescent="0.35">
      <c r="A309" s="16">
        <v>33</v>
      </c>
      <c r="B309" s="16" t="s">
        <v>165</v>
      </c>
      <c r="C309" s="20">
        <f t="shared" ref="C309:D309" si="338">SUM(C310:C319)</f>
        <v>63000</v>
      </c>
      <c r="D309" s="21">
        <f t="shared" si="338"/>
        <v>42698</v>
      </c>
      <c r="E309" s="20">
        <f t="shared" si="254"/>
        <v>20302</v>
      </c>
      <c r="F309" s="20">
        <f t="shared" ref="F309:G309" si="339">SUM(F310:F319)</f>
        <v>44400</v>
      </c>
      <c r="G309" s="20">
        <f t="shared" si="339"/>
        <v>65000</v>
      </c>
      <c r="H309" s="20">
        <f t="shared" si="148"/>
        <v>-20600</v>
      </c>
      <c r="I309" s="20">
        <f t="shared" ref="I309:K309" si="340">F309-C309</f>
        <v>-18600</v>
      </c>
      <c r="J309" s="20">
        <f t="shared" si="340"/>
        <v>22302</v>
      </c>
      <c r="K309" s="20">
        <f t="shared" si="340"/>
        <v>-40902</v>
      </c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3.5" hidden="1" customHeight="1" outlineLevel="1" x14ac:dyDescent="0.35">
      <c r="A310" s="30">
        <v>1001</v>
      </c>
      <c r="B310" s="30" t="s">
        <v>27</v>
      </c>
      <c r="C310" s="32">
        <v>13000</v>
      </c>
      <c r="D310" s="33">
        <v>0</v>
      </c>
      <c r="E310" s="32">
        <f t="shared" si="254"/>
        <v>13000</v>
      </c>
      <c r="F310" s="32">
        <v>14400</v>
      </c>
      <c r="G310" s="32">
        <v>0</v>
      </c>
      <c r="H310" s="32">
        <f t="shared" si="148"/>
        <v>14400</v>
      </c>
      <c r="I310" s="32">
        <f t="shared" ref="I310:K310" si="341">F310-C310</f>
        <v>1400</v>
      </c>
      <c r="J310" s="32">
        <f t="shared" si="341"/>
        <v>0</v>
      </c>
      <c r="K310" s="32">
        <f t="shared" si="341"/>
        <v>1400</v>
      </c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hidden="1" customHeight="1" outlineLevel="1" x14ac:dyDescent="0.35">
      <c r="A311" s="30">
        <v>1004</v>
      </c>
      <c r="B311" s="30" t="s">
        <v>30</v>
      </c>
      <c r="C311" s="32">
        <v>50000</v>
      </c>
      <c r="D311" s="33">
        <v>0</v>
      </c>
      <c r="E311" s="32">
        <f t="shared" si="254"/>
        <v>50000</v>
      </c>
      <c r="F311" s="32">
        <v>0</v>
      </c>
      <c r="G311" s="32">
        <v>0</v>
      </c>
      <c r="H311" s="32">
        <f t="shared" si="148"/>
        <v>0</v>
      </c>
      <c r="I311" s="32">
        <f t="shared" ref="I311:K311" si="342">F311-C311</f>
        <v>-50000</v>
      </c>
      <c r="J311" s="32">
        <f t="shared" si="342"/>
        <v>0</v>
      </c>
      <c r="K311" s="32">
        <f t="shared" si="342"/>
        <v>-50000</v>
      </c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hidden="1" customHeight="1" outlineLevel="1" x14ac:dyDescent="0.35">
      <c r="A312" s="30">
        <v>1005</v>
      </c>
      <c r="B312" s="30" t="s">
        <v>32</v>
      </c>
      <c r="C312" s="32">
        <v>0</v>
      </c>
      <c r="D312" s="33">
        <v>0</v>
      </c>
      <c r="E312" s="32">
        <f t="shared" si="254"/>
        <v>0</v>
      </c>
      <c r="F312" s="32">
        <v>30000</v>
      </c>
      <c r="G312" s="32">
        <v>0</v>
      </c>
      <c r="H312" s="32">
        <f t="shared" si="148"/>
        <v>30000</v>
      </c>
      <c r="I312" s="32">
        <f t="shared" ref="I312:K312" si="343">F312-C312</f>
        <v>30000</v>
      </c>
      <c r="J312" s="32">
        <f t="shared" si="343"/>
        <v>0</v>
      </c>
      <c r="K312" s="32">
        <f t="shared" si="343"/>
        <v>30000</v>
      </c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hidden="1" customHeight="1" outlineLevel="1" x14ac:dyDescent="0.35">
      <c r="A313" s="30">
        <v>1006</v>
      </c>
      <c r="B313" s="30" t="s">
        <v>166</v>
      </c>
      <c r="C313" s="32">
        <v>0</v>
      </c>
      <c r="D313" s="33">
        <v>0</v>
      </c>
      <c r="E313" s="32">
        <f t="shared" si="254"/>
        <v>0</v>
      </c>
      <c r="F313" s="32">
        <v>0</v>
      </c>
      <c r="G313" s="32">
        <v>6000</v>
      </c>
      <c r="H313" s="32">
        <f t="shared" si="148"/>
        <v>-6000</v>
      </c>
      <c r="I313" s="32">
        <f t="shared" ref="I313:K313" si="344">F313-C313</f>
        <v>0</v>
      </c>
      <c r="J313" s="32">
        <f t="shared" si="344"/>
        <v>6000</v>
      </c>
      <c r="K313" s="32">
        <f t="shared" si="344"/>
        <v>-6000</v>
      </c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hidden="1" customHeight="1" outlineLevel="1" x14ac:dyDescent="0.35">
      <c r="A314" s="30">
        <v>1007</v>
      </c>
      <c r="B314" s="30" t="s">
        <v>124</v>
      </c>
      <c r="C314" s="32">
        <v>0</v>
      </c>
      <c r="D314" s="33">
        <v>27135</v>
      </c>
      <c r="E314" s="32">
        <f t="shared" si="254"/>
        <v>-27135</v>
      </c>
      <c r="F314" s="32">
        <v>0</v>
      </c>
      <c r="G314" s="32">
        <v>25000</v>
      </c>
      <c r="H314" s="32">
        <f t="shared" si="148"/>
        <v>-25000</v>
      </c>
      <c r="I314" s="32">
        <f t="shared" ref="I314:K314" si="345">F314-C314</f>
        <v>0</v>
      </c>
      <c r="J314" s="32">
        <f t="shared" si="345"/>
        <v>-2135</v>
      </c>
      <c r="K314" s="32">
        <f t="shared" si="345"/>
        <v>2135</v>
      </c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hidden="1" customHeight="1" outlineLevel="1" x14ac:dyDescent="0.35">
      <c r="A315" s="30">
        <v>1008</v>
      </c>
      <c r="B315" s="30" t="s">
        <v>167</v>
      </c>
      <c r="C315" s="32">
        <v>0</v>
      </c>
      <c r="D315" s="33">
        <v>0</v>
      </c>
      <c r="E315" s="32">
        <f t="shared" si="254"/>
        <v>0</v>
      </c>
      <c r="F315" s="32">
        <v>0</v>
      </c>
      <c r="G315" s="32">
        <v>3000</v>
      </c>
      <c r="H315" s="32">
        <f t="shared" si="148"/>
        <v>-3000</v>
      </c>
      <c r="I315" s="32">
        <f t="shared" ref="I315:K315" si="346">F315-C315</f>
        <v>0</v>
      </c>
      <c r="J315" s="32">
        <f t="shared" si="346"/>
        <v>3000</v>
      </c>
      <c r="K315" s="32">
        <f t="shared" si="346"/>
        <v>-3000</v>
      </c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hidden="1" customHeight="1" outlineLevel="1" x14ac:dyDescent="0.35">
      <c r="A316" s="30">
        <v>1010</v>
      </c>
      <c r="B316" s="30" t="s">
        <v>98</v>
      </c>
      <c r="C316" s="32">
        <v>0</v>
      </c>
      <c r="D316" s="33">
        <v>2400</v>
      </c>
      <c r="E316" s="32">
        <f t="shared" si="254"/>
        <v>-2400</v>
      </c>
      <c r="F316" s="32">
        <v>0</v>
      </c>
      <c r="G316" s="32">
        <v>15200</v>
      </c>
      <c r="H316" s="32">
        <f t="shared" si="148"/>
        <v>-15200</v>
      </c>
      <c r="I316" s="32">
        <f t="shared" ref="I316:K316" si="347">F316-C316</f>
        <v>0</v>
      </c>
      <c r="J316" s="32">
        <f t="shared" si="347"/>
        <v>12800</v>
      </c>
      <c r="K316" s="32">
        <f t="shared" si="347"/>
        <v>-12800</v>
      </c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hidden="1" customHeight="1" outlineLevel="1" x14ac:dyDescent="0.35">
      <c r="A317" s="30">
        <v>1011</v>
      </c>
      <c r="B317" s="30" t="s">
        <v>126</v>
      </c>
      <c r="C317" s="32">
        <v>0</v>
      </c>
      <c r="D317" s="33">
        <v>13163</v>
      </c>
      <c r="E317" s="32">
        <f t="shared" si="254"/>
        <v>-13163</v>
      </c>
      <c r="F317" s="32">
        <v>0</v>
      </c>
      <c r="G317" s="32">
        <v>0</v>
      </c>
      <c r="H317" s="32">
        <f t="shared" si="148"/>
        <v>0</v>
      </c>
      <c r="I317" s="32">
        <f t="shared" ref="I317:K317" si="348">F317-C317</f>
        <v>0</v>
      </c>
      <c r="J317" s="32">
        <f t="shared" si="348"/>
        <v>-13163</v>
      </c>
      <c r="K317" s="32">
        <f t="shared" si="348"/>
        <v>13163</v>
      </c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hidden="1" customHeight="1" outlineLevel="1" x14ac:dyDescent="0.35">
      <c r="A318" s="30">
        <v>1012</v>
      </c>
      <c r="B318" s="30" t="s">
        <v>33</v>
      </c>
      <c r="C318" s="32">
        <v>0</v>
      </c>
      <c r="D318" s="33">
        <v>0</v>
      </c>
      <c r="E318" s="32">
        <f t="shared" si="254"/>
        <v>0</v>
      </c>
      <c r="F318" s="32">
        <v>0</v>
      </c>
      <c r="G318" s="32">
        <v>800</v>
      </c>
      <c r="H318" s="32">
        <f t="shared" si="148"/>
        <v>-800</v>
      </c>
      <c r="I318" s="32">
        <f t="shared" ref="I318:K318" si="349">F318-C318</f>
        <v>0</v>
      </c>
      <c r="J318" s="32">
        <f t="shared" si="349"/>
        <v>800</v>
      </c>
      <c r="K318" s="32">
        <f t="shared" si="349"/>
        <v>-800</v>
      </c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hidden="1" customHeight="1" outlineLevel="1" x14ac:dyDescent="0.35">
      <c r="A319" s="30">
        <v>1019</v>
      </c>
      <c r="B319" s="30" t="s">
        <v>35</v>
      </c>
      <c r="C319" s="32">
        <v>0</v>
      </c>
      <c r="D319" s="33">
        <v>0</v>
      </c>
      <c r="E319" s="32">
        <f t="shared" si="254"/>
        <v>0</v>
      </c>
      <c r="F319" s="32">
        <v>0</v>
      </c>
      <c r="G319" s="32">
        <v>15000</v>
      </c>
      <c r="H319" s="32">
        <f t="shared" si="148"/>
        <v>-15000</v>
      </c>
      <c r="I319" s="32">
        <f t="shared" ref="I319:K319" si="350">F319-C319</f>
        <v>0</v>
      </c>
      <c r="J319" s="32">
        <f t="shared" si="350"/>
        <v>15000</v>
      </c>
      <c r="K319" s="32">
        <f t="shared" si="350"/>
        <v>-15000</v>
      </c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collapsed="1" x14ac:dyDescent="0.35">
      <c r="A320" s="16">
        <v>37</v>
      </c>
      <c r="B320" s="16" t="s">
        <v>168</v>
      </c>
      <c r="C320" s="20">
        <f t="shared" ref="C320:D320" si="351">SUM(C321:C342)</f>
        <v>656610</v>
      </c>
      <c r="D320" s="21">
        <f t="shared" si="351"/>
        <v>752332</v>
      </c>
      <c r="E320" s="20">
        <f t="shared" si="254"/>
        <v>-95722</v>
      </c>
      <c r="F320" s="20">
        <f t="shared" ref="F320:G320" si="352">SUM(F321:F342)</f>
        <v>678760</v>
      </c>
      <c r="G320" s="20">
        <f t="shared" si="352"/>
        <v>580150</v>
      </c>
      <c r="H320" s="20">
        <f t="shared" si="148"/>
        <v>98610</v>
      </c>
      <c r="I320" s="20">
        <f t="shared" ref="I320:K320" si="353">F320-C320</f>
        <v>22150</v>
      </c>
      <c r="J320" s="20">
        <f t="shared" si="353"/>
        <v>-172182</v>
      </c>
      <c r="K320" s="20">
        <f t="shared" si="353"/>
        <v>194332</v>
      </c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3.5" hidden="1" customHeight="1" outlineLevel="1" x14ac:dyDescent="0.35">
      <c r="A321" s="53" t="s">
        <v>169</v>
      </c>
      <c r="B321" s="53" t="s">
        <v>170</v>
      </c>
      <c r="C321" s="54">
        <f>'Lagskasser fotball'!P26</f>
        <v>40173</v>
      </c>
      <c r="D321" s="55">
        <f>'Lagskasser fotball'!Q26</f>
        <v>118010</v>
      </c>
      <c r="E321" s="54">
        <f t="shared" si="254"/>
        <v>-77837</v>
      </c>
      <c r="F321" s="54">
        <v>0</v>
      </c>
      <c r="G321" s="54">
        <v>90000</v>
      </c>
      <c r="H321" s="54">
        <f t="shared" si="148"/>
        <v>-90000</v>
      </c>
      <c r="I321" s="54">
        <f t="shared" ref="I321:K321" si="354">F321-C321</f>
        <v>-40173</v>
      </c>
      <c r="J321" s="54">
        <f t="shared" si="354"/>
        <v>-28010</v>
      </c>
      <c r="K321" s="54">
        <f t="shared" si="354"/>
        <v>-12163</v>
      </c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hidden="1" customHeight="1" outlineLevel="1" x14ac:dyDescent="0.35">
      <c r="A322" s="30">
        <v>301</v>
      </c>
      <c r="B322" s="30" t="s">
        <v>25</v>
      </c>
      <c r="C322" s="32">
        <v>1850</v>
      </c>
      <c r="D322" s="33">
        <v>13300</v>
      </c>
      <c r="E322" s="32">
        <f t="shared" si="254"/>
        <v>-11450</v>
      </c>
      <c r="F322" s="32">
        <v>0</v>
      </c>
      <c r="G322" s="32">
        <v>0</v>
      </c>
      <c r="H322" s="32">
        <f t="shared" si="148"/>
        <v>0</v>
      </c>
      <c r="I322" s="20">
        <f t="shared" ref="I322:K322" si="355">F322-C322</f>
        <v>-1850</v>
      </c>
      <c r="J322" s="20">
        <f t="shared" si="355"/>
        <v>-13300</v>
      </c>
      <c r="K322" s="20">
        <f t="shared" si="355"/>
        <v>11450</v>
      </c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hidden="1" customHeight="1" outlineLevel="1" x14ac:dyDescent="0.35">
      <c r="A323" s="30">
        <v>1001</v>
      </c>
      <c r="B323" s="30" t="s">
        <v>27</v>
      </c>
      <c r="C323" s="32">
        <v>376950</v>
      </c>
      <c r="D323" s="33">
        <v>68800</v>
      </c>
      <c r="E323" s="32">
        <f t="shared" si="254"/>
        <v>308150</v>
      </c>
      <c r="F323" s="32">
        <v>428760</v>
      </c>
      <c r="G323" s="32">
        <v>17450</v>
      </c>
      <c r="H323" s="32">
        <f t="shared" si="148"/>
        <v>411310</v>
      </c>
      <c r="I323" s="32">
        <f t="shared" ref="I323:K323" si="356">F323-C323</f>
        <v>51810</v>
      </c>
      <c r="J323" s="32">
        <f t="shared" si="356"/>
        <v>-51350</v>
      </c>
      <c r="K323" s="32">
        <f t="shared" si="356"/>
        <v>103160</v>
      </c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hidden="1" customHeight="1" outlineLevel="1" x14ac:dyDescent="0.35">
      <c r="A324" s="30">
        <v>1002</v>
      </c>
      <c r="B324" s="30" t="s">
        <v>121</v>
      </c>
      <c r="C324" s="32">
        <v>148323</v>
      </c>
      <c r="D324" s="33">
        <v>0</v>
      </c>
      <c r="E324" s="32">
        <f t="shared" si="254"/>
        <v>148323</v>
      </c>
      <c r="F324" s="32">
        <v>160000</v>
      </c>
      <c r="G324" s="32">
        <v>0</v>
      </c>
      <c r="H324" s="32">
        <f t="shared" si="148"/>
        <v>160000</v>
      </c>
      <c r="I324" s="32">
        <f t="shared" ref="I324:K324" si="357">F324-C324</f>
        <v>11677</v>
      </c>
      <c r="J324" s="32">
        <f t="shared" si="357"/>
        <v>0</v>
      </c>
      <c r="K324" s="32">
        <f t="shared" si="357"/>
        <v>11677</v>
      </c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hidden="1" customHeight="1" outlineLevel="1" x14ac:dyDescent="0.35">
      <c r="A325" s="30">
        <v>1006</v>
      </c>
      <c r="B325" s="30" t="s">
        <v>123</v>
      </c>
      <c r="C325" s="32">
        <v>0</v>
      </c>
      <c r="D325" s="33">
        <f>101745</f>
        <v>101745</v>
      </c>
      <c r="E325" s="32">
        <f t="shared" si="254"/>
        <v>-101745</v>
      </c>
      <c r="F325" s="32">
        <v>0</v>
      </c>
      <c r="G325" s="32">
        <v>135380</v>
      </c>
      <c r="H325" s="32">
        <f t="shared" si="148"/>
        <v>-135380</v>
      </c>
      <c r="I325" s="32">
        <f t="shared" ref="I325:K325" si="358">F325-C325</f>
        <v>0</v>
      </c>
      <c r="J325" s="32">
        <f t="shared" si="358"/>
        <v>33635</v>
      </c>
      <c r="K325" s="32">
        <f t="shared" si="358"/>
        <v>-33635</v>
      </c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hidden="1" customHeight="1" outlineLevel="1" x14ac:dyDescent="0.35">
      <c r="A326" s="30">
        <v>1007</v>
      </c>
      <c r="B326" s="30" t="s">
        <v>124</v>
      </c>
      <c r="C326" s="32">
        <v>0</v>
      </c>
      <c r="D326" s="33">
        <f>211260</f>
        <v>211260</v>
      </c>
      <c r="E326" s="32">
        <f t="shared" si="254"/>
        <v>-211260</v>
      </c>
      <c r="F326" s="32">
        <v>0</v>
      </c>
      <c r="G326" s="32">
        <v>150720</v>
      </c>
      <c r="H326" s="32">
        <f t="shared" si="148"/>
        <v>-150720</v>
      </c>
      <c r="I326" s="32">
        <f t="shared" ref="I326:K326" si="359">F326-C326</f>
        <v>0</v>
      </c>
      <c r="J326" s="32">
        <f t="shared" si="359"/>
        <v>-60540</v>
      </c>
      <c r="K326" s="32">
        <f t="shared" si="359"/>
        <v>60540</v>
      </c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hidden="1" customHeight="1" outlineLevel="1" x14ac:dyDescent="0.35">
      <c r="A327" s="30">
        <v>1008</v>
      </c>
      <c r="B327" s="30" t="s">
        <v>125</v>
      </c>
      <c r="C327" s="32">
        <v>0</v>
      </c>
      <c r="D327" s="33">
        <v>3362</v>
      </c>
      <c r="E327" s="32">
        <f t="shared" si="254"/>
        <v>-3362</v>
      </c>
      <c r="F327" s="32">
        <v>0</v>
      </c>
      <c r="G327" s="32">
        <v>42500</v>
      </c>
      <c r="H327" s="32">
        <f t="shared" si="148"/>
        <v>-42500</v>
      </c>
      <c r="I327" s="32">
        <f t="shared" ref="I327:K327" si="360">F327-C327</f>
        <v>0</v>
      </c>
      <c r="J327" s="32">
        <f t="shared" si="360"/>
        <v>39138</v>
      </c>
      <c r="K327" s="32">
        <f t="shared" si="360"/>
        <v>-39138</v>
      </c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hidden="1" customHeight="1" outlineLevel="1" x14ac:dyDescent="0.35">
      <c r="A328" s="30">
        <v>1009</v>
      </c>
      <c r="B328" s="30" t="s">
        <v>103</v>
      </c>
      <c r="C328" s="32">
        <v>0</v>
      </c>
      <c r="D328" s="33">
        <v>6490</v>
      </c>
      <c r="E328" s="32">
        <f t="shared" si="254"/>
        <v>-6490</v>
      </c>
      <c r="F328" s="32">
        <v>0</v>
      </c>
      <c r="G328" s="32">
        <v>0</v>
      </c>
      <c r="H328" s="32">
        <f t="shared" si="148"/>
        <v>0</v>
      </c>
      <c r="I328" s="32">
        <f t="shared" ref="I328:K328" si="361">F328-C328</f>
        <v>0</v>
      </c>
      <c r="J328" s="32">
        <f t="shared" si="361"/>
        <v>-6490</v>
      </c>
      <c r="K328" s="32">
        <f t="shared" si="361"/>
        <v>6490</v>
      </c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hidden="1" customHeight="1" outlineLevel="1" x14ac:dyDescent="0.35">
      <c r="A329" s="30">
        <v>1010</v>
      </c>
      <c r="B329" s="30" t="s">
        <v>98</v>
      </c>
      <c r="C329" s="32">
        <v>0</v>
      </c>
      <c r="D329" s="33">
        <v>25650</v>
      </c>
      <c r="E329" s="32">
        <f t="shared" si="254"/>
        <v>-25650</v>
      </c>
      <c r="F329" s="32">
        <v>0</v>
      </c>
      <c r="G329" s="32">
        <v>29500</v>
      </c>
      <c r="H329" s="32">
        <f t="shared" si="148"/>
        <v>-29500</v>
      </c>
      <c r="I329" s="32">
        <f t="shared" ref="I329:K329" si="362">F329-C329</f>
        <v>0</v>
      </c>
      <c r="J329" s="32">
        <f t="shared" si="362"/>
        <v>3850</v>
      </c>
      <c r="K329" s="32">
        <f t="shared" si="362"/>
        <v>-3850</v>
      </c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hidden="1" customHeight="1" outlineLevel="1" x14ac:dyDescent="0.35">
      <c r="A330" s="30">
        <v>1011</v>
      </c>
      <c r="B330" s="30" t="s">
        <v>126</v>
      </c>
      <c r="C330" s="32">
        <v>0</v>
      </c>
      <c r="D330" s="33">
        <v>2400</v>
      </c>
      <c r="E330" s="32">
        <f t="shared" si="254"/>
        <v>-2400</v>
      </c>
      <c r="F330" s="32">
        <v>0</v>
      </c>
      <c r="G330" s="32">
        <v>5600</v>
      </c>
      <c r="H330" s="32">
        <f t="shared" si="148"/>
        <v>-5600</v>
      </c>
      <c r="I330" s="32">
        <f t="shared" ref="I330:K330" si="363">F330-C330</f>
        <v>0</v>
      </c>
      <c r="J330" s="32">
        <f t="shared" si="363"/>
        <v>3200</v>
      </c>
      <c r="K330" s="32">
        <f t="shared" si="363"/>
        <v>-3200</v>
      </c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hidden="1" customHeight="1" outlineLevel="1" x14ac:dyDescent="0.35">
      <c r="A331" s="30">
        <v>1012</v>
      </c>
      <c r="B331" s="30" t="s">
        <v>33</v>
      </c>
      <c r="C331" s="32">
        <v>0</v>
      </c>
      <c r="D331" s="33">
        <v>0</v>
      </c>
      <c r="E331" s="32">
        <f t="shared" si="254"/>
        <v>0</v>
      </c>
      <c r="F331" s="32">
        <v>0</v>
      </c>
      <c r="G331" s="32">
        <v>0</v>
      </c>
      <c r="H331" s="32">
        <f t="shared" si="148"/>
        <v>0</v>
      </c>
      <c r="I331" s="32">
        <f t="shared" ref="I331:K331" si="364">F331-C331</f>
        <v>0</v>
      </c>
      <c r="J331" s="32">
        <f t="shared" si="364"/>
        <v>0</v>
      </c>
      <c r="K331" s="32">
        <f t="shared" si="364"/>
        <v>0</v>
      </c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hidden="1" customHeight="1" outlineLevel="1" x14ac:dyDescent="0.35">
      <c r="A332" s="30">
        <v>1015</v>
      </c>
      <c r="B332" s="30" t="s">
        <v>171</v>
      </c>
      <c r="C332" s="32">
        <v>0</v>
      </c>
      <c r="D332" s="33">
        <v>0</v>
      </c>
      <c r="E332" s="32">
        <f t="shared" si="254"/>
        <v>0</v>
      </c>
      <c r="F332" s="32">
        <v>0</v>
      </c>
      <c r="G332" s="32">
        <v>5000</v>
      </c>
      <c r="H332" s="32">
        <f t="shared" si="148"/>
        <v>-5000</v>
      </c>
      <c r="I332" s="32">
        <f t="shared" ref="I332:K332" si="365">F332-C332</f>
        <v>0</v>
      </c>
      <c r="J332" s="32">
        <f t="shared" si="365"/>
        <v>5000</v>
      </c>
      <c r="K332" s="32">
        <f t="shared" si="365"/>
        <v>-5000</v>
      </c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hidden="1" customHeight="1" outlineLevel="1" x14ac:dyDescent="0.35">
      <c r="A333" s="30">
        <v>1016</v>
      </c>
      <c r="B333" s="30" t="s">
        <v>99</v>
      </c>
      <c r="C333" s="32">
        <v>0</v>
      </c>
      <c r="D333" s="33">
        <v>59593</v>
      </c>
      <c r="E333" s="32">
        <f t="shared" si="254"/>
        <v>-59593</v>
      </c>
      <c r="F333" s="32">
        <v>0</v>
      </c>
      <c r="G333" s="32">
        <v>45000</v>
      </c>
      <c r="H333" s="32">
        <f t="shared" si="148"/>
        <v>-45000</v>
      </c>
      <c r="I333" s="32">
        <f t="shared" ref="I333:K333" si="366">F333-C333</f>
        <v>0</v>
      </c>
      <c r="J333" s="32">
        <f t="shared" si="366"/>
        <v>-14593</v>
      </c>
      <c r="K333" s="32">
        <f t="shared" si="366"/>
        <v>14593</v>
      </c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hidden="1" customHeight="1" outlineLevel="1" x14ac:dyDescent="0.35">
      <c r="A334" s="30">
        <v>1017</v>
      </c>
      <c r="B334" s="30" t="s">
        <v>172</v>
      </c>
      <c r="C334" s="32">
        <v>0</v>
      </c>
      <c r="D334" s="33">
        <v>13400</v>
      </c>
      <c r="E334" s="32">
        <f t="shared" si="254"/>
        <v>-13400</v>
      </c>
      <c r="F334" s="32">
        <v>0</v>
      </c>
      <c r="G334" s="32">
        <v>5000</v>
      </c>
      <c r="H334" s="32">
        <f t="shared" si="148"/>
        <v>-5000</v>
      </c>
      <c r="I334" s="32">
        <f t="shared" ref="I334:K334" si="367">F334-C334</f>
        <v>0</v>
      </c>
      <c r="J334" s="32">
        <f t="shared" si="367"/>
        <v>-8400</v>
      </c>
      <c r="K334" s="32">
        <f t="shared" si="367"/>
        <v>8400</v>
      </c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hidden="1" customHeight="1" outlineLevel="1" x14ac:dyDescent="0.35">
      <c r="A335" s="30">
        <v>1018</v>
      </c>
      <c r="B335" s="30" t="s">
        <v>129</v>
      </c>
      <c r="C335" s="32">
        <v>0</v>
      </c>
      <c r="D335" s="33">
        <v>7000</v>
      </c>
      <c r="E335" s="32">
        <f t="shared" si="254"/>
        <v>-7000</v>
      </c>
      <c r="F335" s="32">
        <v>0</v>
      </c>
      <c r="G335" s="32">
        <v>0</v>
      </c>
      <c r="H335" s="32">
        <f t="shared" si="148"/>
        <v>0</v>
      </c>
      <c r="I335" s="32">
        <f t="shared" ref="I335:K335" si="368">F335-C335</f>
        <v>0</v>
      </c>
      <c r="J335" s="32">
        <f t="shared" si="368"/>
        <v>-7000</v>
      </c>
      <c r="K335" s="32">
        <f t="shared" si="368"/>
        <v>7000</v>
      </c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hidden="1" customHeight="1" outlineLevel="1" x14ac:dyDescent="0.35">
      <c r="A336" s="30">
        <v>1019</v>
      </c>
      <c r="B336" s="30" t="s">
        <v>35</v>
      </c>
      <c r="C336" s="32">
        <v>0</v>
      </c>
      <c r="D336" s="33">
        <f>1311</f>
        <v>1311</v>
      </c>
      <c r="E336" s="32">
        <f t="shared" si="254"/>
        <v>-1311</v>
      </c>
      <c r="F336" s="32">
        <v>0</v>
      </c>
      <c r="G336" s="32">
        <v>0</v>
      </c>
      <c r="H336" s="32">
        <f t="shared" si="148"/>
        <v>0</v>
      </c>
      <c r="I336" s="32">
        <f t="shared" ref="I336:K336" si="369">F336-C336</f>
        <v>0</v>
      </c>
      <c r="J336" s="32">
        <f t="shared" si="369"/>
        <v>-1311</v>
      </c>
      <c r="K336" s="32">
        <f t="shared" si="369"/>
        <v>1311</v>
      </c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hidden="1" customHeight="1" outlineLevel="1" x14ac:dyDescent="0.35">
      <c r="A337" s="30">
        <v>3004</v>
      </c>
      <c r="B337" s="30" t="s">
        <v>54</v>
      </c>
      <c r="C337" s="32">
        <v>35714</v>
      </c>
      <c r="D337" s="33">
        <v>59138</v>
      </c>
      <c r="E337" s="32">
        <f t="shared" si="254"/>
        <v>-23424</v>
      </c>
      <c r="F337" s="32">
        <v>35000</v>
      </c>
      <c r="G337" s="32">
        <v>35000</v>
      </c>
      <c r="H337" s="32">
        <f t="shared" si="148"/>
        <v>0</v>
      </c>
      <c r="I337" s="32">
        <f t="shared" ref="I337:K337" si="370">F337-C337</f>
        <v>-714</v>
      </c>
      <c r="J337" s="32">
        <f t="shared" si="370"/>
        <v>-24138</v>
      </c>
      <c r="K337" s="32">
        <f t="shared" si="370"/>
        <v>23424</v>
      </c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hidden="1" customHeight="1" outlineLevel="1" x14ac:dyDescent="0.35">
      <c r="A338" s="30">
        <v>3006</v>
      </c>
      <c r="B338" s="30" t="s">
        <v>173</v>
      </c>
      <c r="C338" s="32">
        <v>53600</v>
      </c>
      <c r="D338" s="33">
        <v>59807</v>
      </c>
      <c r="E338" s="32">
        <f t="shared" si="254"/>
        <v>-6207</v>
      </c>
      <c r="F338" s="32">
        <v>30000</v>
      </c>
      <c r="G338" s="32">
        <v>10000</v>
      </c>
      <c r="H338" s="32">
        <f t="shared" si="148"/>
        <v>20000</v>
      </c>
      <c r="I338" s="32">
        <f t="shared" ref="I338:K338" si="371">F338-C338</f>
        <v>-23600</v>
      </c>
      <c r="J338" s="32">
        <f t="shared" si="371"/>
        <v>-49807</v>
      </c>
      <c r="K338" s="32">
        <f t="shared" si="371"/>
        <v>26207</v>
      </c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hidden="1" customHeight="1" outlineLevel="1" x14ac:dyDescent="0.35">
      <c r="A339" s="30">
        <v>3008</v>
      </c>
      <c r="B339" s="30" t="s">
        <v>174</v>
      </c>
      <c r="C339" s="32">
        <v>0</v>
      </c>
      <c r="D339" s="33">
        <v>0</v>
      </c>
      <c r="E339" s="32">
        <f t="shared" si="254"/>
        <v>0</v>
      </c>
      <c r="F339" s="32">
        <v>10000</v>
      </c>
      <c r="G339" s="32">
        <v>3000</v>
      </c>
      <c r="H339" s="32">
        <f t="shared" si="148"/>
        <v>7000</v>
      </c>
      <c r="I339" s="32">
        <f t="shared" ref="I339:K339" si="372">F339-C339</f>
        <v>10000</v>
      </c>
      <c r="J339" s="32">
        <f t="shared" si="372"/>
        <v>3000</v>
      </c>
      <c r="K339" s="32">
        <f t="shared" si="372"/>
        <v>7000</v>
      </c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hidden="1" customHeight="1" outlineLevel="1" x14ac:dyDescent="0.35">
      <c r="A340" s="30">
        <v>3015</v>
      </c>
      <c r="B340" s="30" t="s">
        <v>146</v>
      </c>
      <c r="C340" s="32">
        <v>0</v>
      </c>
      <c r="D340" s="33">
        <v>0</v>
      </c>
      <c r="E340" s="32">
        <f t="shared" si="254"/>
        <v>0</v>
      </c>
      <c r="F340" s="32">
        <v>15000</v>
      </c>
      <c r="G340" s="32">
        <v>5000</v>
      </c>
      <c r="H340" s="32">
        <f t="shared" si="148"/>
        <v>10000</v>
      </c>
      <c r="I340" s="32">
        <f t="shared" ref="I340:K340" si="373">F340-C340</f>
        <v>15000</v>
      </c>
      <c r="J340" s="32">
        <f t="shared" si="373"/>
        <v>5000</v>
      </c>
      <c r="K340" s="32">
        <f t="shared" si="373"/>
        <v>10000</v>
      </c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hidden="1" customHeight="1" outlineLevel="1" x14ac:dyDescent="0.35">
      <c r="A341" s="30">
        <v>5011</v>
      </c>
      <c r="B341" s="30" t="s">
        <v>82</v>
      </c>
      <c r="C341" s="32">
        <v>0</v>
      </c>
      <c r="D341" s="33">
        <v>0</v>
      </c>
      <c r="E341" s="32">
        <f t="shared" si="254"/>
        <v>0</v>
      </c>
      <c r="F341" s="32">
        <v>0</v>
      </c>
      <c r="G341" s="32">
        <v>1000</v>
      </c>
      <c r="H341" s="32">
        <f t="shared" si="148"/>
        <v>-1000</v>
      </c>
      <c r="I341" s="32">
        <f t="shared" ref="I341:K341" si="374">F341-C341</f>
        <v>0</v>
      </c>
      <c r="J341" s="32">
        <f t="shared" si="374"/>
        <v>1000</v>
      </c>
      <c r="K341" s="32">
        <f t="shared" si="374"/>
        <v>-1000</v>
      </c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hidden="1" customHeight="1" outlineLevel="1" x14ac:dyDescent="0.35">
      <c r="A342" s="30">
        <v>5018</v>
      </c>
      <c r="B342" s="30" t="s">
        <v>94</v>
      </c>
      <c r="C342" s="32">
        <v>0</v>
      </c>
      <c r="D342" s="33">
        <v>1066</v>
      </c>
      <c r="E342" s="32">
        <f t="shared" si="254"/>
        <v>-1066</v>
      </c>
      <c r="F342" s="32">
        <v>0</v>
      </c>
      <c r="G342" s="32">
        <v>0</v>
      </c>
      <c r="H342" s="32">
        <f t="shared" si="148"/>
        <v>0</v>
      </c>
      <c r="I342" s="32">
        <f t="shared" ref="I342:K342" si="375">F342-C342</f>
        <v>0</v>
      </c>
      <c r="J342" s="32">
        <f t="shared" si="375"/>
        <v>-1066</v>
      </c>
      <c r="K342" s="32">
        <f t="shared" si="375"/>
        <v>1066</v>
      </c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collapsed="1" x14ac:dyDescent="0.35">
      <c r="A343" s="16">
        <v>43</v>
      </c>
      <c r="B343" s="16" t="s">
        <v>175</v>
      </c>
      <c r="C343" s="20">
        <f t="shared" ref="C343:D343" si="376">SUM(C344:C352)</f>
        <v>108225</v>
      </c>
      <c r="D343" s="21">
        <f t="shared" si="376"/>
        <v>13771</v>
      </c>
      <c r="E343" s="20">
        <f t="shared" si="254"/>
        <v>94454</v>
      </c>
      <c r="F343" s="20">
        <f t="shared" ref="F343:G343" si="377">SUM(F344:F352)</f>
        <v>80000</v>
      </c>
      <c r="G343" s="20">
        <f t="shared" si="377"/>
        <v>73000</v>
      </c>
      <c r="H343" s="20">
        <f t="shared" si="148"/>
        <v>7000</v>
      </c>
      <c r="I343" s="20">
        <f t="shared" ref="I343:K343" si="378">F343-C343</f>
        <v>-28225</v>
      </c>
      <c r="J343" s="20">
        <f t="shared" si="378"/>
        <v>59229</v>
      </c>
      <c r="K343" s="20">
        <f t="shared" si="378"/>
        <v>-87454</v>
      </c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3.5" hidden="1" customHeight="1" outlineLevel="1" x14ac:dyDescent="0.35">
      <c r="A344" s="56">
        <v>1001</v>
      </c>
      <c r="B344" s="30" t="s">
        <v>27</v>
      </c>
      <c r="C344" s="32">
        <v>3000</v>
      </c>
      <c r="D344" s="33">
        <v>0</v>
      </c>
      <c r="E344" s="32">
        <f t="shared" si="254"/>
        <v>3000</v>
      </c>
      <c r="F344" s="32">
        <v>6000</v>
      </c>
      <c r="G344" s="32">
        <v>0</v>
      </c>
      <c r="H344" s="32">
        <f t="shared" si="148"/>
        <v>6000</v>
      </c>
      <c r="I344" s="32">
        <f t="shared" ref="I344:K344" si="379">F344-C344</f>
        <v>3000</v>
      </c>
      <c r="J344" s="32">
        <f t="shared" si="379"/>
        <v>0</v>
      </c>
      <c r="K344" s="32">
        <f t="shared" si="379"/>
        <v>3000</v>
      </c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hidden="1" customHeight="1" outlineLevel="1" x14ac:dyDescent="0.35">
      <c r="A345" s="56">
        <v>1002</v>
      </c>
      <c r="B345" s="30" t="s">
        <v>121</v>
      </c>
      <c r="C345" s="32">
        <v>17510</v>
      </c>
      <c r="D345" s="33">
        <v>0</v>
      </c>
      <c r="E345" s="32">
        <f t="shared" si="254"/>
        <v>17510</v>
      </c>
      <c r="F345" s="32">
        <v>9000</v>
      </c>
      <c r="G345" s="32">
        <v>0</v>
      </c>
      <c r="H345" s="32">
        <f t="shared" si="148"/>
        <v>9000</v>
      </c>
      <c r="I345" s="32">
        <f t="shared" ref="I345:K345" si="380">F345-C345</f>
        <v>-8510</v>
      </c>
      <c r="J345" s="32">
        <f t="shared" si="380"/>
        <v>0</v>
      </c>
      <c r="K345" s="32">
        <f t="shared" si="380"/>
        <v>-8510</v>
      </c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hidden="1" customHeight="1" outlineLevel="1" x14ac:dyDescent="0.35">
      <c r="A346" s="56">
        <v>1004</v>
      </c>
      <c r="B346" s="30" t="s">
        <v>30</v>
      </c>
      <c r="C346" s="32">
        <v>52000</v>
      </c>
      <c r="D346" s="33">
        <v>0</v>
      </c>
      <c r="E346" s="32">
        <f t="shared" si="254"/>
        <v>52000</v>
      </c>
      <c r="F346" s="32">
        <v>0</v>
      </c>
      <c r="G346" s="32">
        <v>0</v>
      </c>
      <c r="H346" s="32">
        <f t="shared" si="148"/>
        <v>0</v>
      </c>
      <c r="I346" s="32">
        <f t="shared" ref="I346:K346" si="381">F346-C346</f>
        <v>-52000</v>
      </c>
      <c r="J346" s="32">
        <f t="shared" si="381"/>
        <v>0</v>
      </c>
      <c r="K346" s="32">
        <f t="shared" si="381"/>
        <v>-52000</v>
      </c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hidden="1" customHeight="1" outlineLevel="1" x14ac:dyDescent="0.35">
      <c r="A347" s="56">
        <v>1005</v>
      </c>
      <c r="B347" s="30" t="s">
        <v>32</v>
      </c>
      <c r="C347" s="32">
        <v>0</v>
      </c>
      <c r="D347" s="33">
        <v>0</v>
      </c>
      <c r="E347" s="32">
        <f t="shared" si="254"/>
        <v>0</v>
      </c>
      <c r="F347" s="32">
        <v>40000</v>
      </c>
      <c r="G347" s="32">
        <v>0</v>
      </c>
      <c r="H347" s="32">
        <f t="shared" si="148"/>
        <v>40000</v>
      </c>
      <c r="I347" s="32">
        <f t="shared" ref="I347:K347" si="382">F347-C347</f>
        <v>40000</v>
      </c>
      <c r="J347" s="32">
        <f t="shared" si="382"/>
        <v>0</v>
      </c>
      <c r="K347" s="32">
        <f t="shared" si="382"/>
        <v>40000</v>
      </c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hidden="1" customHeight="1" outlineLevel="1" x14ac:dyDescent="0.35">
      <c r="A348" s="56">
        <v>1006</v>
      </c>
      <c r="B348" s="30" t="s">
        <v>176</v>
      </c>
      <c r="C348" s="32">
        <v>0</v>
      </c>
      <c r="D348" s="33">
        <v>6283</v>
      </c>
      <c r="E348" s="32">
        <f t="shared" si="254"/>
        <v>-6283</v>
      </c>
      <c r="F348" s="32">
        <v>0</v>
      </c>
      <c r="G348" s="32">
        <v>30000</v>
      </c>
      <c r="H348" s="32">
        <f t="shared" si="148"/>
        <v>-30000</v>
      </c>
      <c r="I348" s="32">
        <f t="shared" ref="I348:K348" si="383">F348-C348</f>
        <v>0</v>
      </c>
      <c r="J348" s="32">
        <f t="shared" si="383"/>
        <v>23717</v>
      </c>
      <c r="K348" s="32">
        <f t="shared" si="383"/>
        <v>-23717</v>
      </c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hidden="1" customHeight="1" outlineLevel="1" x14ac:dyDescent="0.35">
      <c r="A349" s="56">
        <v>1008</v>
      </c>
      <c r="B349" s="30" t="s">
        <v>125</v>
      </c>
      <c r="C349" s="32">
        <v>0</v>
      </c>
      <c r="D349" s="33">
        <v>0</v>
      </c>
      <c r="E349" s="32">
        <f t="shared" si="254"/>
        <v>0</v>
      </c>
      <c r="F349" s="32">
        <v>0</v>
      </c>
      <c r="G349" s="32">
        <v>10000</v>
      </c>
      <c r="H349" s="32">
        <f t="shared" si="148"/>
        <v>-10000</v>
      </c>
      <c r="I349" s="32">
        <f t="shared" ref="I349:K349" si="384">F349-C349</f>
        <v>0</v>
      </c>
      <c r="J349" s="32">
        <f t="shared" si="384"/>
        <v>10000</v>
      </c>
      <c r="K349" s="32">
        <f t="shared" si="384"/>
        <v>-10000</v>
      </c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hidden="1" customHeight="1" outlineLevel="1" x14ac:dyDescent="0.35">
      <c r="A350" s="56">
        <v>1011</v>
      </c>
      <c r="B350" s="30" t="s">
        <v>126</v>
      </c>
      <c r="C350" s="32">
        <v>0</v>
      </c>
      <c r="D350" s="33">
        <v>6503</v>
      </c>
      <c r="E350" s="32">
        <f t="shared" si="254"/>
        <v>-6503</v>
      </c>
      <c r="F350" s="32">
        <v>0</v>
      </c>
      <c r="G350" s="32">
        <v>8000</v>
      </c>
      <c r="H350" s="32">
        <f t="shared" si="148"/>
        <v>-8000</v>
      </c>
      <c r="I350" s="32">
        <f t="shared" ref="I350:K350" si="385">F350-C350</f>
        <v>0</v>
      </c>
      <c r="J350" s="32">
        <f t="shared" si="385"/>
        <v>1497</v>
      </c>
      <c r="K350" s="32">
        <f t="shared" si="385"/>
        <v>-1497</v>
      </c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hidden="1" customHeight="1" outlineLevel="1" x14ac:dyDescent="0.35">
      <c r="A351" s="56">
        <v>1019</v>
      </c>
      <c r="B351" s="30" t="s">
        <v>35</v>
      </c>
      <c r="C351" s="32">
        <v>0</v>
      </c>
      <c r="D351" s="33">
        <v>0</v>
      </c>
      <c r="E351" s="32">
        <f t="shared" si="254"/>
        <v>0</v>
      </c>
      <c r="F351" s="32">
        <v>0</v>
      </c>
      <c r="G351" s="32">
        <v>2000</v>
      </c>
      <c r="H351" s="32">
        <f t="shared" si="148"/>
        <v>-2000</v>
      </c>
      <c r="I351" s="32">
        <f t="shared" ref="I351:K351" si="386">F351-C351</f>
        <v>0</v>
      </c>
      <c r="J351" s="32">
        <f t="shared" si="386"/>
        <v>2000</v>
      </c>
      <c r="K351" s="32">
        <f t="shared" si="386"/>
        <v>-2000</v>
      </c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hidden="1" customHeight="1" outlineLevel="1" x14ac:dyDescent="0.35">
      <c r="A352" s="56">
        <v>3004</v>
      </c>
      <c r="B352" s="30" t="s">
        <v>54</v>
      </c>
      <c r="C352" s="32">
        <v>35715</v>
      </c>
      <c r="D352" s="33">
        <v>985</v>
      </c>
      <c r="E352" s="32">
        <f t="shared" si="254"/>
        <v>34730</v>
      </c>
      <c r="F352" s="32">
        <v>25000</v>
      </c>
      <c r="G352" s="32">
        <v>23000</v>
      </c>
      <c r="H352" s="32">
        <f t="shared" si="148"/>
        <v>2000</v>
      </c>
      <c r="I352" s="32">
        <f t="shared" ref="I352:K352" si="387">F352-C352</f>
        <v>-10715</v>
      </c>
      <c r="J352" s="32">
        <f t="shared" si="387"/>
        <v>22015</v>
      </c>
      <c r="K352" s="32">
        <f t="shared" si="387"/>
        <v>-32730</v>
      </c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35">
      <c r="A353" s="57" t="s">
        <v>177</v>
      </c>
      <c r="B353" s="58" t="s">
        <v>1</v>
      </c>
      <c r="C353" s="59">
        <f>C5+C43+C56+C74+C96+C126+C142+C159+C176+C191+C213+C229+C245+C268+C279+C309+C320+C343</f>
        <v>7600536.8600000003</v>
      </c>
      <c r="D353" s="60">
        <f>D5+D43+D56+D74+D96+D126+D142+D159+D176+D191+D213+D229+D245+D268+D279+D309+D320+D343</f>
        <v>7959583.1800000006</v>
      </c>
      <c r="E353" s="59">
        <f t="shared" si="254"/>
        <v>-359046.3200000003</v>
      </c>
      <c r="F353" s="59">
        <f t="shared" ref="F353:G353" si="388">F5+F43+F56+F74+F96+F126+F142+F159+F176+F191+F213+F229+F245+F268+F279+F309+F320+F343</f>
        <v>7199410</v>
      </c>
      <c r="G353" s="59">
        <f t="shared" si="388"/>
        <v>7346032.7999999998</v>
      </c>
      <c r="H353" s="59">
        <f t="shared" si="148"/>
        <v>-146622.79999999981</v>
      </c>
      <c r="I353" s="59">
        <f t="shared" ref="I353:K353" si="389">F353-C353</f>
        <v>-401126.86000000034</v>
      </c>
      <c r="J353" s="59">
        <f t="shared" si="389"/>
        <v>-613550.38000000082</v>
      </c>
      <c r="K353" s="59">
        <f t="shared" si="389"/>
        <v>212423.52000000048</v>
      </c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1.75" customHeight="1" x14ac:dyDescent="0.35">
      <c r="A354" s="6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35">
      <c r="A355" s="6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35">
      <c r="A356" s="6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35">
      <c r="A357" s="6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35">
      <c r="A358" s="6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35">
      <c r="A359" s="6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35">
      <c r="A360" s="6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35">
      <c r="A361" s="6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35">
      <c r="A362" s="6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35">
      <c r="A363" s="6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35">
      <c r="A364" s="6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35">
      <c r="A365" s="6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35">
      <c r="A366" s="6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35">
      <c r="A367" s="6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35">
      <c r="A368" s="6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35">
      <c r="A369" s="6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35">
      <c r="A370" s="6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35">
      <c r="A371" s="6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35">
      <c r="A372" s="6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35">
      <c r="A373" s="6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35">
      <c r="A374" s="6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35">
      <c r="A375" s="6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35">
      <c r="A376" s="6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35">
      <c r="A377" s="6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35">
      <c r="A378" s="6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35">
      <c r="A379" s="6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35">
      <c r="A380" s="6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35">
      <c r="A381" s="6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35">
      <c r="A382" s="6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35">
      <c r="A383" s="6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35">
      <c r="A384" s="6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35">
      <c r="A385" s="6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35">
      <c r="A386" s="6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35">
      <c r="A387" s="6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35">
      <c r="A388" s="6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35">
      <c r="A389" s="6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35">
      <c r="A390" s="6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35">
      <c r="A391" s="6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35">
      <c r="A392" s="6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35">
      <c r="A393" s="6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35">
      <c r="A394" s="6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35">
      <c r="A395" s="6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35">
      <c r="A396" s="6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35">
      <c r="A397" s="6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35">
      <c r="A398" s="6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35">
      <c r="A399" s="6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35">
      <c r="A400" s="6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35">
      <c r="A401" s="6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35">
      <c r="A402" s="6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35">
      <c r="A403" s="6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35">
      <c r="A404" s="6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35">
      <c r="A405" s="6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35">
      <c r="A406" s="6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35">
      <c r="A407" s="6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35">
      <c r="A408" s="6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35">
      <c r="A409" s="6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35">
      <c r="A410" s="6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35">
      <c r="A411" s="6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35">
      <c r="A412" s="6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35">
      <c r="A413" s="6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35">
      <c r="A414" s="6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35">
      <c r="A415" s="6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35">
      <c r="A416" s="6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35">
      <c r="A417" s="6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35">
      <c r="A418" s="6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35">
      <c r="A419" s="6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35">
      <c r="A420" s="6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35">
      <c r="A421" s="6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35">
      <c r="A422" s="6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35">
      <c r="A423" s="6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35">
      <c r="A424" s="6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35">
      <c r="A425" s="6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35">
      <c r="A426" s="6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35">
      <c r="A427" s="6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35">
      <c r="A428" s="6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35">
      <c r="A429" s="6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35">
      <c r="A430" s="6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35">
      <c r="A431" s="6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35">
      <c r="A432" s="6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35">
      <c r="A433" s="6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35">
      <c r="A434" s="6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35">
      <c r="A435" s="6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35">
      <c r="A436" s="6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35">
      <c r="A437" s="6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35">
      <c r="A438" s="6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35">
      <c r="A439" s="6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35">
      <c r="A440" s="6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35">
      <c r="A441" s="6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35">
      <c r="A442" s="6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35">
      <c r="A443" s="6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35">
      <c r="A444" s="6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35">
      <c r="A445" s="6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35">
      <c r="A446" s="6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35">
      <c r="A447" s="6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35">
      <c r="A448" s="6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35">
      <c r="A449" s="6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35">
      <c r="A450" s="6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35">
      <c r="A451" s="6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35">
      <c r="A452" s="6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35">
      <c r="A453" s="6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35">
      <c r="A454" s="6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35">
      <c r="A455" s="6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35">
      <c r="A456" s="6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35">
      <c r="A457" s="6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35">
      <c r="A458" s="6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35">
      <c r="A459" s="6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35">
      <c r="A460" s="6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35">
      <c r="A461" s="6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35">
      <c r="A462" s="6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35">
      <c r="A463" s="6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35">
      <c r="A464" s="6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35">
      <c r="A465" s="6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35">
      <c r="A466" s="6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35">
      <c r="A467" s="6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35">
      <c r="A468" s="6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35">
      <c r="A469" s="6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35">
      <c r="A470" s="6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35">
      <c r="A471" s="6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35">
      <c r="A472" s="6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35">
      <c r="A473" s="6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35">
      <c r="A474" s="6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35">
      <c r="A475" s="6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35">
      <c r="A476" s="6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35">
      <c r="A477" s="6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35">
      <c r="A478" s="6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35">
      <c r="A479" s="6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35">
      <c r="A480" s="6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35">
      <c r="A481" s="6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35">
      <c r="A482" s="6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35">
      <c r="A483" s="6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35">
      <c r="A484" s="6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35">
      <c r="A485" s="6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35">
      <c r="A486" s="6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35">
      <c r="A487" s="6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35">
      <c r="A488" s="6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35">
      <c r="A489" s="6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35">
      <c r="A490" s="6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35">
      <c r="A491" s="6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35">
      <c r="A492" s="6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35">
      <c r="A493" s="6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35">
      <c r="A494" s="6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35">
      <c r="A495" s="6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35">
      <c r="A496" s="6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35">
      <c r="A497" s="6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35">
      <c r="A498" s="6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35">
      <c r="A499" s="6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35">
      <c r="A500" s="6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35">
      <c r="A501" s="6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35">
      <c r="A502" s="6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35">
      <c r="A503" s="6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35">
      <c r="A504" s="6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35">
      <c r="A505" s="6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35">
      <c r="A506" s="6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35">
      <c r="A507" s="6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35">
      <c r="A508" s="6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35">
      <c r="A509" s="6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35">
      <c r="A510" s="6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35">
      <c r="A511" s="6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35">
      <c r="A512" s="6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35">
      <c r="A513" s="6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35">
      <c r="A514" s="6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35">
      <c r="A515" s="6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35">
      <c r="A516" s="6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35">
      <c r="A517" s="6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35">
      <c r="A518" s="6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35">
      <c r="A519" s="6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35">
      <c r="A520" s="6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35">
      <c r="A521" s="6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35">
      <c r="A522" s="6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35">
      <c r="A523" s="6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35">
      <c r="A524" s="6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35">
      <c r="A525" s="6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35">
      <c r="A526" s="6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35">
      <c r="A527" s="6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35">
      <c r="A528" s="6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35">
      <c r="A529" s="6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35">
      <c r="A530" s="6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35">
      <c r="A531" s="6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35">
      <c r="A532" s="6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35">
      <c r="A533" s="6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35">
      <c r="A534" s="6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35">
      <c r="A535" s="6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35">
      <c r="A536" s="6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35">
      <c r="A537" s="6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35">
      <c r="A538" s="6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35">
      <c r="A539" s="6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35">
      <c r="A540" s="6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35">
      <c r="A541" s="6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35">
      <c r="A542" s="6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35">
      <c r="A543" s="6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35">
      <c r="A544" s="6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35">
      <c r="A545" s="6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35">
      <c r="A546" s="6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35">
      <c r="A547" s="6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35">
      <c r="A548" s="6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35">
      <c r="A549" s="6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35">
      <c r="A550" s="6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35">
      <c r="A551" s="6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35">
      <c r="A552" s="6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35">
      <c r="A553" s="6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35">
      <c r="A554" s="6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35">
      <c r="A555" s="6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35">
      <c r="A556" s="6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35">
      <c r="A557" s="6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35">
      <c r="A558" s="6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35">
      <c r="A559" s="6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35">
      <c r="A560" s="6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35">
      <c r="A561" s="6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35">
      <c r="A562" s="6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35">
      <c r="A563" s="6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35">
      <c r="A564" s="6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35">
      <c r="A565" s="6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35">
      <c r="A566" s="6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35">
      <c r="A567" s="6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35">
      <c r="A568" s="6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35">
      <c r="A569" s="6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35">
      <c r="A570" s="6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35">
      <c r="A571" s="6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35">
      <c r="A572" s="6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35">
      <c r="A573" s="6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35">
      <c r="A574" s="6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35">
      <c r="A575" s="6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35">
      <c r="A576" s="6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35">
      <c r="A577" s="6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35">
      <c r="A578" s="6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35">
      <c r="A579" s="6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35">
      <c r="A580" s="6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35">
      <c r="A581" s="6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35">
      <c r="A582" s="6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35">
      <c r="A583" s="6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35">
      <c r="A584" s="6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35">
      <c r="A585" s="6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35">
      <c r="A586" s="6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35">
      <c r="A587" s="6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35">
      <c r="A588" s="6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35">
      <c r="A589" s="6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35">
      <c r="A590" s="6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35">
      <c r="A591" s="6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35">
      <c r="A592" s="6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35">
      <c r="A593" s="6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35">
      <c r="A594" s="6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35">
      <c r="A595" s="6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35">
      <c r="A596" s="6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35">
      <c r="A597" s="6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35">
      <c r="A598" s="6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35">
      <c r="A599" s="6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35">
      <c r="A600" s="6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35">
      <c r="A601" s="6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35">
      <c r="A602" s="6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35">
      <c r="A603" s="6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35">
      <c r="A604" s="6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35">
      <c r="A605" s="6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35">
      <c r="A606" s="6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35">
      <c r="A607" s="6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35">
      <c r="A608" s="6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35">
      <c r="A609" s="6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35">
      <c r="A610" s="6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35">
      <c r="A611" s="6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35">
      <c r="A612" s="6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35">
      <c r="A613" s="6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35">
      <c r="A614" s="6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35">
      <c r="A615" s="6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35">
      <c r="A616" s="6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35">
      <c r="A617" s="6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35">
      <c r="A618" s="6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35">
      <c r="A619" s="6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35">
      <c r="A620" s="6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35">
      <c r="A621" s="6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35">
      <c r="A622" s="6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35">
      <c r="A623" s="6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35">
      <c r="A624" s="6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35">
      <c r="A625" s="6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35">
      <c r="A626" s="6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35">
      <c r="A627" s="6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35">
      <c r="A628" s="6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35">
      <c r="A629" s="6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35">
      <c r="A630" s="6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35">
      <c r="A631" s="6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35">
      <c r="A632" s="6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35">
      <c r="A633" s="6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35">
      <c r="A634" s="6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35">
      <c r="A635" s="6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35">
      <c r="A636" s="6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35">
      <c r="A637" s="6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35">
      <c r="A638" s="6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35">
      <c r="A639" s="6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35">
      <c r="A640" s="6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35">
      <c r="A641" s="6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35">
      <c r="A642" s="6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35">
      <c r="A643" s="6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35">
      <c r="A644" s="6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35">
      <c r="A645" s="6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35">
      <c r="A646" s="6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35">
      <c r="A647" s="6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35">
      <c r="A648" s="6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35">
      <c r="A649" s="6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35">
      <c r="A650" s="6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35">
      <c r="A651" s="6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35">
      <c r="A652" s="6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35">
      <c r="A653" s="6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35">
      <c r="A654" s="6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35">
      <c r="A655" s="6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35">
      <c r="A656" s="6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35">
      <c r="A657" s="6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35">
      <c r="A658" s="6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35">
      <c r="A659" s="6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35">
      <c r="A660" s="6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35">
      <c r="A661" s="6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35">
      <c r="A662" s="6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35">
      <c r="A663" s="6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35">
      <c r="A664" s="6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35">
      <c r="A665" s="6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35">
      <c r="A666" s="6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35">
      <c r="A667" s="6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35">
      <c r="A668" s="6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35">
      <c r="A669" s="6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35">
      <c r="A670" s="6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35">
      <c r="A671" s="6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35">
      <c r="A672" s="6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35">
      <c r="A673" s="6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35">
      <c r="A674" s="6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35">
      <c r="A675" s="6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35">
      <c r="A676" s="6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35">
      <c r="A677" s="6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35">
      <c r="A678" s="6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35">
      <c r="A679" s="6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35">
      <c r="A680" s="6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35">
      <c r="A681" s="6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35">
      <c r="A682" s="6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35">
      <c r="A683" s="6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35">
      <c r="A684" s="6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35">
      <c r="A685" s="6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35">
      <c r="A686" s="6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35">
      <c r="A687" s="6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35">
      <c r="A688" s="6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35">
      <c r="A689" s="6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35">
      <c r="A690" s="6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35">
      <c r="A691" s="6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35">
      <c r="A692" s="6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35">
      <c r="A693" s="6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35">
      <c r="A694" s="6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35">
      <c r="A695" s="6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35">
      <c r="A696" s="6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35">
      <c r="A697" s="6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35">
      <c r="A698" s="6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35">
      <c r="A699" s="6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35">
      <c r="A700" s="6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35">
      <c r="A701" s="6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35">
      <c r="A702" s="6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35">
      <c r="A703" s="6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35">
      <c r="A704" s="6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35">
      <c r="A705" s="6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35">
      <c r="A706" s="6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35">
      <c r="A707" s="6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35">
      <c r="A708" s="6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35">
      <c r="A709" s="6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35">
      <c r="A710" s="6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35">
      <c r="A711" s="6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35">
      <c r="A712" s="6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35">
      <c r="A713" s="6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35">
      <c r="A714" s="6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35">
      <c r="A715" s="6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35">
      <c r="A716" s="6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35">
      <c r="A717" s="6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35">
      <c r="A718" s="6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35">
      <c r="A719" s="6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35">
      <c r="A720" s="6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35">
      <c r="A721" s="6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35">
      <c r="A722" s="6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35">
      <c r="A723" s="6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35">
      <c r="A724" s="6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35">
      <c r="A725" s="6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35">
      <c r="A726" s="6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35">
      <c r="A727" s="6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35">
      <c r="A728" s="6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35">
      <c r="A729" s="6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35">
      <c r="A730" s="6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35">
      <c r="A731" s="6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35">
      <c r="A732" s="6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35">
      <c r="A733" s="6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35">
      <c r="A734" s="6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35">
      <c r="A735" s="6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35">
      <c r="A736" s="6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35">
      <c r="A737" s="6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35">
      <c r="A738" s="6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35">
      <c r="A739" s="6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35">
      <c r="A740" s="6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35">
      <c r="A741" s="6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35">
      <c r="A742" s="6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35">
      <c r="A743" s="6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35">
      <c r="A744" s="6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35">
      <c r="A745" s="6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35">
      <c r="A746" s="6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35">
      <c r="A747" s="6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35">
      <c r="A748" s="6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35">
      <c r="A749" s="6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35">
      <c r="A750" s="6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35">
      <c r="A751" s="6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35">
      <c r="A752" s="6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35">
      <c r="A753" s="6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35">
      <c r="A754" s="6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35">
      <c r="A755" s="6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35">
      <c r="A756" s="6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35">
      <c r="A757" s="6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35">
      <c r="A758" s="6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35">
      <c r="A759" s="6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35">
      <c r="A760" s="6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35">
      <c r="A761" s="6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35">
      <c r="A762" s="6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35">
      <c r="A763" s="6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35">
      <c r="A764" s="6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35">
      <c r="A765" s="6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35">
      <c r="A766" s="6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35">
      <c r="A767" s="6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35">
      <c r="A768" s="6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35">
      <c r="A769" s="6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35">
      <c r="A770" s="6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35">
      <c r="A771" s="6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35">
      <c r="A772" s="6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35">
      <c r="A773" s="6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35">
      <c r="A774" s="6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35">
      <c r="A775" s="6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35">
      <c r="A776" s="6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35">
      <c r="A777" s="6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35">
      <c r="A778" s="6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35">
      <c r="A779" s="6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35">
      <c r="A780" s="6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35">
      <c r="A781" s="6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35">
      <c r="A782" s="6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35">
      <c r="A783" s="6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35">
      <c r="A784" s="6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35">
      <c r="A785" s="6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35">
      <c r="A786" s="6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35">
      <c r="A787" s="6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35">
      <c r="A788" s="6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35">
      <c r="A789" s="6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35">
      <c r="A790" s="6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35">
      <c r="A791" s="6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35">
      <c r="A792" s="6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35">
      <c r="A793" s="6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35">
      <c r="A794" s="6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35">
      <c r="A795" s="6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35">
      <c r="A796" s="6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35">
      <c r="A797" s="6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35">
      <c r="A798" s="6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35">
      <c r="A799" s="6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35">
      <c r="A800" s="6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35">
      <c r="A801" s="6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35">
      <c r="A802" s="6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35">
      <c r="A803" s="6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35">
      <c r="A804" s="6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35">
      <c r="A805" s="6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35">
      <c r="A806" s="6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35">
      <c r="A807" s="6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35">
      <c r="A808" s="6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35">
      <c r="A809" s="6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35">
      <c r="A810" s="6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35">
      <c r="A811" s="6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35">
      <c r="A812" s="6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35">
      <c r="A813" s="6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35">
      <c r="A814" s="6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35">
      <c r="A815" s="6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35">
      <c r="A816" s="6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35">
      <c r="A817" s="6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35">
      <c r="A818" s="6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35">
      <c r="A819" s="6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35">
      <c r="A820" s="6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35">
      <c r="A821" s="6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35">
      <c r="A822" s="6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35">
      <c r="A823" s="6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35">
      <c r="A824" s="6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35">
      <c r="A825" s="6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35">
      <c r="A826" s="6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35">
      <c r="A827" s="6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35">
      <c r="A828" s="6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35">
      <c r="A829" s="6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35">
      <c r="A830" s="6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35">
      <c r="A831" s="6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35">
      <c r="A832" s="6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35">
      <c r="A833" s="6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35">
      <c r="A834" s="6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35">
      <c r="A835" s="6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35">
      <c r="A836" s="6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35">
      <c r="A837" s="6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35">
      <c r="A838" s="6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35">
      <c r="A839" s="6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35">
      <c r="A840" s="6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35">
      <c r="A841" s="6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35">
      <c r="A842" s="6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35">
      <c r="A843" s="6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35">
      <c r="A844" s="6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35">
      <c r="A845" s="6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35">
      <c r="A846" s="6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35">
      <c r="A847" s="6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35">
      <c r="A848" s="6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35">
      <c r="A849" s="6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35">
      <c r="A850" s="6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35">
      <c r="A851" s="6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35">
      <c r="A852" s="6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35">
      <c r="A853" s="6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35">
      <c r="A854" s="6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35">
      <c r="A855" s="6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35">
      <c r="A856" s="6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35">
      <c r="A857" s="6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35">
      <c r="A858" s="6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35">
      <c r="A859" s="6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35">
      <c r="A860" s="6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35">
      <c r="A861" s="6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35">
      <c r="A862" s="6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35">
      <c r="A863" s="6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35">
      <c r="A864" s="6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35">
      <c r="A865" s="6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35">
      <c r="A866" s="6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35">
      <c r="A867" s="6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35">
      <c r="A868" s="6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35">
      <c r="A869" s="6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35">
      <c r="A870" s="6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35">
      <c r="A871" s="6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35">
      <c r="A872" s="6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35">
      <c r="A873" s="6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35">
      <c r="A874" s="6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35">
      <c r="A875" s="6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35">
      <c r="A876" s="6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35">
      <c r="A877" s="6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35">
      <c r="A878" s="6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35">
      <c r="A879" s="6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35">
      <c r="A880" s="6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35">
      <c r="A881" s="6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35">
      <c r="A882" s="6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35">
      <c r="A883" s="6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35">
      <c r="A884" s="6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35">
      <c r="A885" s="6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35">
      <c r="A886" s="6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35">
      <c r="A887" s="6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35">
      <c r="A888" s="6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35">
      <c r="A889" s="6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35">
      <c r="A890" s="6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35">
      <c r="A891" s="6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35">
      <c r="A892" s="6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35">
      <c r="A893" s="6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35">
      <c r="A894" s="6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35">
      <c r="A895" s="6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35">
      <c r="A896" s="6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35">
      <c r="A897" s="6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35">
      <c r="A898" s="6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35">
      <c r="A899" s="6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35">
      <c r="A900" s="6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35">
      <c r="A901" s="6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35">
      <c r="A902" s="6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35">
      <c r="A903" s="6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35">
      <c r="A904" s="6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35">
      <c r="A905" s="6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35">
      <c r="A906" s="6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35">
      <c r="A907" s="6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35">
      <c r="A908" s="6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35">
      <c r="A909" s="6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35">
      <c r="A910" s="6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35">
      <c r="A911" s="6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35">
      <c r="A912" s="6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35">
      <c r="A913" s="6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35">
      <c r="A914" s="6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35">
      <c r="A915" s="6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35">
      <c r="A916" s="6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35">
      <c r="A917" s="6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35">
      <c r="A918" s="6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35">
      <c r="A919" s="6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35">
      <c r="A920" s="6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35">
      <c r="A921" s="6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35">
      <c r="A922" s="6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35">
      <c r="A923" s="6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35">
      <c r="A924" s="6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35">
      <c r="A925" s="6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35">
      <c r="A926" s="6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35">
      <c r="A927" s="6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35">
      <c r="A928" s="6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35">
      <c r="A929" s="6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35">
      <c r="A930" s="6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35">
      <c r="A931" s="6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35">
      <c r="A932" s="6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35">
      <c r="A933" s="6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35">
      <c r="A934" s="6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35">
      <c r="A935" s="6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35">
      <c r="A936" s="6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35">
      <c r="A937" s="6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35">
      <c r="A938" s="6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35">
      <c r="A939" s="6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35">
      <c r="A940" s="6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35">
      <c r="A941" s="6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35">
      <c r="A942" s="6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35">
      <c r="A943" s="6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35">
      <c r="A944" s="6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35">
      <c r="A945" s="6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35">
      <c r="A946" s="6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35">
      <c r="A947" s="6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35">
      <c r="A948" s="6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35">
      <c r="A949" s="6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35">
      <c r="A950" s="6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35">
      <c r="A951" s="6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35">
      <c r="A952" s="6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35">
      <c r="A953" s="6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35">
      <c r="A954" s="6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35">
      <c r="A955" s="6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35">
      <c r="A956" s="6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35">
      <c r="A957" s="6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35">
      <c r="A958" s="6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35">
      <c r="A959" s="6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35">
      <c r="A960" s="6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35">
      <c r="A961" s="6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35">
      <c r="A962" s="6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35">
      <c r="A963" s="6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35">
      <c r="A964" s="6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35">
      <c r="A965" s="6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35">
      <c r="A966" s="6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35">
      <c r="A967" s="6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35">
      <c r="A968" s="6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35">
      <c r="A969" s="6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35">
      <c r="A970" s="6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35">
      <c r="A971" s="6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35">
      <c r="A972" s="6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35">
      <c r="A973" s="6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35">
      <c r="A974" s="6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35">
      <c r="A975" s="6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35">
      <c r="A976" s="6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35">
      <c r="A977" s="6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35">
      <c r="A978" s="6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35">
      <c r="A979" s="6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35">
      <c r="A980" s="6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35">
      <c r="A981" s="6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35">
      <c r="A982" s="6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35">
      <c r="A983" s="6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35">
      <c r="A984" s="6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35">
      <c r="A985" s="6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35">
      <c r="A986" s="6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35">
      <c r="A987" s="6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35">
      <c r="A988" s="6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35">
      <c r="A989" s="6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35">
      <c r="A990" s="6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35">
      <c r="A991" s="6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35">
      <c r="A992" s="6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35">
      <c r="A993" s="6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35">
      <c r="A994" s="6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35">
      <c r="A995" s="6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35">
      <c r="A996" s="6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35">
      <c r="A997" s="6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35">
      <c r="A998" s="6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35">
      <c r="A999" s="6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35">
      <c r="A1000" s="6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3.5" customHeight="1" x14ac:dyDescent="0.35">
      <c r="A1001" s="61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3.5" customHeight="1" x14ac:dyDescent="0.35">
      <c r="A1002" s="61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3.5" customHeight="1" x14ac:dyDescent="0.35">
      <c r="A1003" s="61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3.5" customHeight="1" x14ac:dyDescent="0.35">
      <c r="A1004" s="61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3.5" customHeight="1" x14ac:dyDescent="0.35">
      <c r="A1005" s="61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3.5" customHeight="1" x14ac:dyDescent="0.35">
      <c r="A1006" s="61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3.5" customHeight="1" x14ac:dyDescent="0.35">
      <c r="A1007" s="61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3.5" customHeight="1" x14ac:dyDescent="0.35">
      <c r="A1008" s="61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3.5" customHeight="1" x14ac:dyDescent="0.35">
      <c r="A1009" s="61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3.5" customHeight="1" x14ac:dyDescent="0.35">
      <c r="A1010" s="61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3.5" customHeight="1" x14ac:dyDescent="0.35">
      <c r="A1011" s="61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3.5" customHeight="1" x14ac:dyDescent="0.35">
      <c r="A1012" s="61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3.5" customHeight="1" x14ac:dyDescent="0.35">
      <c r="A1013" s="61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3.5" customHeight="1" x14ac:dyDescent="0.35">
      <c r="A1014" s="61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3.5" customHeight="1" x14ac:dyDescent="0.35">
      <c r="A1015" s="61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3.5" customHeight="1" x14ac:dyDescent="0.35">
      <c r="A1016" s="61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3.5" customHeight="1" x14ac:dyDescent="0.35">
      <c r="A1017" s="61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3.5" customHeight="1" x14ac:dyDescent="0.35">
      <c r="A1018" s="61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3.5" customHeight="1" x14ac:dyDescent="0.35">
      <c r="A1019" s="61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3.5" customHeight="1" x14ac:dyDescent="0.35">
      <c r="A1020" s="61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3.5" customHeight="1" x14ac:dyDescent="0.35">
      <c r="A1021" s="61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3.5" customHeight="1" x14ac:dyDescent="0.35">
      <c r="A1022" s="61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3.5" customHeight="1" x14ac:dyDescent="0.35">
      <c r="A1023" s="61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3.5" customHeight="1" x14ac:dyDescent="0.35">
      <c r="A1024" s="61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3.5" customHeight="1" x14ac:dyDescent="0.35">
      <c r="A1025" s="61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</sheetData>
  <mergeCells count="7">
    <mergeCell ref="I3:K3"/>
    <mergeCell ref="F3:H3"/>
    <mergeCell ref="C3:E3"/>
    <mergeCell ref="A4:B4"/>
    <mergeCell ref="A1:D1"/>
    <mergeCell ref="K1:K2"/>
    <mergeCell ref="A2:D2"/>
  </mergeCells>
  <pageMargins left="0.39370078740157499" right="0.39370078740157499" top="0.39370078740157499" bottom="0.39370078740157499" header="0" footer="0"/>
  <pageSetup paperSize="9" scale="75" fitToHeight="0" orientation="portrait" r:id="rId1"/>
  <ignoredErrors>
    <ignoredError sqref="E5 E142:E176 E56 E236:E343 E191:E234 E35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00"/>
  <sheetViews>
    <sheetView workbookViewId="0">
      <selection activeCell="G19" sqref="G19"/>
    </sheetView>
  </sheetViews>
  <sheetFormatPr baseColWidth="10" defaultColWidth="14.453125" defaultRowHeight="15" customHeight="1" x14ac:dyDescent="0.35"/>
  <cols>
    <col min="1" max="1" width="13.26953125" bestFit="1" customWidth="1"/>
    <col min="2" max="2" width="11.08984375" bestFit="1" customWidth="1"/>
    <col min="3" max="3" width="10.08984375" customWidth="1"/>
    <col min="4" max="4" width="10" customWidth="1"/>
    <col min="5" max="5" width="11.54296875" customWidth="1"/>
    <col min="6" max="6" width="10.08984375" customWidth="1"/>
    <col min="7" max="7" width="10" customWidth="1"/>
    <col min="8" max="8" width="11.54296875" customWidth="1"/>
    <col min="9" max="9" width="10.08984375" customWidth="1"/>
    <col min="10" max="10" width="10.08984375" bestFit="1" customWidth="1"/>
    <col min="11" max="26" width="10.7265625" customWidth="1"/>
  </cols>
  <sheetData>
    <row r="1" spans="1:11" ht="13.5" customHeight="1" x14ac:dyDescent="0.35">
      <c r="A1" s="5"/>
      <c r="B1" s="75" t="s">
        <v>3</v>
      </c>
      <c r="C1" s="65"/>
      <c r="D1" s="66"/>
      <c r="E1" s="75" t="s">
        <v>4</v>
      </c>
      <c r="F1" s="65"/>
      <c r="G1" s="66"/>
      <c r="H1" s="75" t="s">
        <v>7</v>
      </c>
      <c r="I1" s="65"/>
      <c r="J1" s="66"/>
      <c r="K1" s="6"/>
    </row>
    <row r="2" spans="1:11" ht="13.5" customHeight="1" x14ac:dyDescent="0.35">
      <c r="A2" s="8"/>
      <c r="B2" s="9" t="s">
        <v>13</v>
      </c>
      <c r="C2" s="10" t="s">
        <v>14</v>
      </c>
      <c r="D2" s="11" t="s">
        <v>15</v>
      </c>
      <c r="E2" s="9" t="s">
        <v>13</v>
      </c>
      <c r="F2" s="10" t="s">
        <v>14</v>
      </c>
      <c r="G2" s="11" t="s">
        <v>15</v>
      </c>
      <c r="H2" s="9" t="s">
        <v>13</v>
      </c>
      <c r="I2" s="10" t="s">
        <v>14</v>
      </c>
      <c r="J2" s="11" t="s">
        <v>15</v>
      </c>
      <c r="K2" s="6"/>
    </row>
    <row r="3" spans="1:11" ht="13.5" customHeight="1" x14ac:dyDescent="0.35">
      <c r="A3" s="12" t="s">
        <v>16</v>
      </c>
      <c r="B3" s="13">
        <f>Regnskapsrapport!F5</f>
        <v>2440000</v>
      </c>
      <c r="C3" s="17">
        <f>Regnskapsrapport!G5</f>
        <v>2635817</v>
      </c>
      <c r="D3" s="18">
        <f t="shared" ref="D3:D14" si="0">B3-C3</f>
        <v>-195817</v>
      </c>
      <c r="E3" s="23">
        <f>Regnskapsrapport!C5</f>
        <v>2458842</v>
      </c>
      <c r="F3" s="26">
        <f>Regnskapsrapport!D5</f>
        <v>2365900.75</v>
      </c>
      <c r="G3" s="28">
        <f t="shared" ref="G3:G14" si="1">E3-F3</f>
        <v>92941.25</v>
      </c>
      <c r="H3" s="23">
        <f>E3-B3</f>
        <v>18842</v>
      </c>
      <c r="I3" s="26">
        <f>F3-C3</f>
        <v>-269916.25</v>
      </c>
      <c r="J3" s="28">
        <f>G3-D3</f>
        <v>288758.25</v>
      </c>
      <c r="K3" s="6"/>
    </row>
    <row r="4" spans="1:11" ht="13.5" customHeight="1" x14ac:dyDescent="0.35">
      <c r="A4" s="12" t="s">
        <v>26</v>
      </c>
      <c r="B4" s="13">
        <f>Regnskapsrapport!F74</f>
        <v>1470000</v>
      </c>
      <c r="C4" s="17">
        <f>Regnskapsrapport!G74</f>
        <v>1471586</v>
      </c>
      <c r="D4" s="18">
        <f t="shared" si="0"/>
        <v>-1586</v>
      </c>
      <c r="E4" s="23">
        <f>Regnskapsrapport!C74</f>
        <v>1689731</v>
      </c>
      <c r="F4" s="26">
        <f>Regnskapsrapport!D74</f>
        <v>1686811</v>
      </c>
      <c r="G4" s="28">
        <f t="shared" si="1"/>
        <v>2920</v>
      </c>
      <c r="H4" s="23">
        <f t="shared" ref="H4:H14" si="2">E4-B4</f>
        <v>219731</v>
      </c>
      <c r="I4" s="26">
        <f t="shared" ref="I4:I14" si="3">F4-C4</f>
        <v>215225</v>
      </c>
      <c r="J4" s="28">
        <f t="shared" ref="J4:J14" si="4">G4-D4</f>
        <v>4506</v>
      </c>
      <c r="K4" s="6"/>
    </row>
    <row r="5" spans="1:11" ht="13.5" customHeight="1" x14ac:dyDescent="0.35">
      <c r="A5" s="12" t="s">
        <v>28</v>
      </c>
      <c r="B5" s="13">
        <f>Regnskapsrapport!F176</f>
        <v>214000</v>
      </c>
      <c r="C5" s="17">
        <f>Regnskapsrapport!G176</f>
        <v>208873.8</v>
      </c>
      <c r="D5" s="18">
        <f t="shared" si="0"/>
        <v>5126.2000000000116</v>
      </c>
      <c r="E5" s="23">
        <f>Regnskapsrapport!C176</f>
        <v>388316</v>
      </c>
      <c r="F5" s="26">
        <f>Regnskapsrapport!D176</f>
        <v>390565.36</v>
      </c>
      <c r="G5" s="28">
        <f t="shared" si="1"/>
        <v>-2249.359999999986</v>
      </c>
      <c r="H5" s="23">
        <f t="shared" si="2"/>
        <v>174316</v>
      </c>
      <c r="I5" s="26">
        <f t="shared" si="3"/>
        <v>181691.56</v>
      </c>
      <c r="J5" s="28">
        <f t="shared" si="4"/>
        <v>-7375.5599999999977</v>
      </c>
      <c r="K5" s="6"/>
    </row>
    <row r="6" spans="1:11" ht="13.5" customHeight="1" x14ac:dyDescent="0.35">
      <c r="A6" s="12" t="s">
        <v>29</v>
      </c>
      <c r="B6" s="13">
        <f>Regnskapsrapport!F56+Regnskapsrapport!F142+Regnskapsrapport!F320</f>
        <v>996710</v>
      </c>
      <c r="C6" s="17">
        <f>Regnskapsrapport!G56+Regnskapsrapport!G142+Regnskapsrapport!G320</f>
        <v>959130</v>
      </c>
      <c r="D6" s="18">
        <f t="shared" si="0"/>
        <v>37580</v>
      </c>
      <c r="E6" s="23">
        <f>Regnskapsrapport!C56+Regnskapsrapport!C142+Regnskapsrapport!C320</f>
        <v>906273</v>
      </c>
      <c r="F6" s="26">
        <f>Regnskapsrapport!D56+Regnskapsrapport!D142+Regnskapsrapport!D320</f>
        <v>1290858</v>
      </c>
      <c r="G6" s="28">
        <f t="shared" si="1"/>
        <v>-384585</v>
      </c>
      <c r="H6" s="23">
        <f t="shared" si="2"/>
        <v>-90437</v>
      </c>
      <c r="I6" s="26">
        <f t="shared" si="3"/>
        <v>331728</v>
      </c>
      <c r="J6" s="28">
        <f t="shared" si="4"/>
        <v>-422165</v>
      </c>
      <c r="K6" s="6"/>
    </row>
    <row r="7" spans="1:11" ht="13.5" customHeight="1" x14ac:dyDescent="0.35">
      <c r="A7" s="12" t="s">
        <v>31</v>
      </c>
      <c r="B7" s="13">
        <f>Regnskapsrapport!F43+Regnskapsrapport!F245+Regnskapsrapport!F279</f>
        <v>834400</v>
      </c>
      <c r="C7" s="17">
        <f>Regnskapsrapport!G43+Regnskapsrapport!G245+Regnskapsrapport!G279</f>
        <v>839500</v>
      </c>
      <c r="D7" s="18">
        <f t="shared" si="0"/>
        <v>-5100</v>
      </c>
      <c r="E7" s="37">
        <f>Regnskapsrapport!C43+Regnskapsrapport!C245+Regnskapsrapport!C279</f>
        <v>726888.86</v>
      </c>
      <c r="F7" s="26">
        <f>Regnskapsrapport!D43+Regnskapsrapport!D245+Regnskapsrapport!D279</f>
        <v>1065133.99</v>
      </c>
      <c r="G7" s="28">
        <f t="shared" si="1"/>
        <v>-338245.13</v>
      </c>
      <c r="H7" s="23">
        <f t="shared" si="2"/>
        <v>-107511.14000000001</v>
      </c>
      <c r="I7" s="26">
        <f t="shared" si="3"/>
        <v>225633.99</v>
      </c>
      <c r="J7" s="28">
        <f t="shared" si="4"/>
        <v>-333145.13</v>
      </c>
      <c r="K7" s="6"/>
    </row>
    <row r="8" spans="1:11" ht="13.5" customHeight="1" x14ac:dyDescent="0.35">
      <c r="A8" s="12" t="s">
        <v>37</v>
      </c>
      <c r="B8" s="13">
        <f>Regnskapsrapport!F96</f>
        <v>264400</v>
      </c>
      <c r="C8" s="17">
        <f>Regnskapsrapport!G96</f>
        <v>264500</v>
      </c>
      <c r="D8" s="18">
        <f t="shared" si="0"/>
        <v>-100</v>
      </c>
      <c r="E8" s="23">
        <f>Regnskapsrapport!C96</f>
        <v>306647</v>
      </c>
      <c r="F8" s="26">
        <f>Regnskapsrapport!D96</f>
        <v>146159.58000000002</v>
      </c>
      <c r="G8" s="28">
        <f t="shared" si="1"/>
        <v>160487.41999999998</v>
      </c>
      <c r="H8" s="23">
        <f t="shared" si="2"/>
        <v>42247</v>
      </c>
      <c r="I8" s="26">
        <f t="shared" si="3"/>
        <v>-118340.41999999998</v>
      </c>
      <c r="J8" s="28">
        <f t="shared" si="4"/>
        <v>160587.41999999998</v>
      </c>
      <c r="K8" s="6"/>
    </row>
    <row r="9" spans="1:11" ht="13.5" customHeight="1" x14ac:dyDescent="0.35">
      <c r="A9" s="12" t="s">
        <v>41</v>
      </c>
      <c r="B9" s="13">
        <f>Regnskapsrapport!F126</f>
        <v>96200</v>
      </c>
      <c r="C9" s="17">
        <f>Regnskapsrapport!G126</f>
        <v>96000</v>
      </c>
      <c r="D9" s="18">
        <f t="shared" si="0"/>
        <v>200</v>
      </c>
      <c r="E9" s="23">
        <f>Regnskapsrapport!C126</f>
        <v>110311</v>
      </c>
      <c r="F9" s="26">
        <f>Regnskapsrapport!D126</f>
        <v>85658</v>
      </c>
      <c r="G9" s="28">
        <f t="shared" si="1"/>
        <v>24653</v>
      </c>
      <c r="H9" s="23">
        <f t="shared" si="2"/>
        <v>14111</v>
      </c>
      <c r="I9" s="26">
        <f t="shared" si="3"/>
        <v>-10342</v>
      </c>
      <c r="J9" s="28">
        <f t="shared" si="4"/>
        <v>24453</v>
      </c>
      <c r="K9" s="6"/>
    </row>
    <row r="10" spans="1:11" ht="13.5" customHeight="1" x14ac:dyDescent="0.35">
      <c r="A10" s="12" t="s">
        <v>45</v>
      </c>
      <c r="B10" s="13">
        <f>Regnskapsrapport!F213+Regnskapsrapport!F268+Regnskapsrapport!F309+Regnskapsrapport!F343</f>
        <v>217400</v>
      </c>
      <c r="C10" s="17">
        <f>Regnskapsrapport!G213+Regnskapsrapport!G268+Regnskapsrapport!G309+Regnskapsrapport!G343</f>
        <v>207550</v>
      </c>
      <c r="D10" s="18">
        <f t="shared" si="0"/>
        <v>9850</v>
      </c>
      <c r="E10" s="23">
        <f>Regnskapsrapport!C213+Regnskapsrapport!C268+Regnskapsrapport!C309+Regnskapsrapport!C343</f>
        <v>418038</v>
      </c>
      <c r="F10" s="26">
        <f>Regnskapsrapport!D213+Regnskapsrapport!D268+Regnskapsrapport!D309+Regnskapsrapport!D343</f>
        <v>229420</v>
      </c>
      <c r="G10" s="28">
        <f t="shared" si="1"/>
        <v>188618</v>
      </c>
      <c r="H10" s="23">
        <f t="shared" si="2"/>
        <v>200638</v>
      </c>
      <c r="I10" s="26">
        <f t="shared" si="3"/>
        <v>21870</v>
      </c>
      <c r="J10" s="28">
        <f t="shared" si="4"/>
        <v>178768</v>
      </c>
      <c r="K10" s="6"/>
    </row>
    <row r="11" spans="1:11" ht="13.5" customHeight="1" x14ac:dyDescent="0.35">
      <c r="A11" s="12" t="s">
        <v>52</v>
      </c>
      <c r="B11" s="13">
        <f>Regnskapsrapport!F191</f>
        <v>257100</v>
      </c>
      <c r="C11" s="17">
        <f>Regnskapsrapport!G191</f>
        <v>256344</v>
      </c>
      <c r="D11" s="18">
        <f t="shared" si="0"/>
        <v>756</v>
      </c>
      <c r="E11" s="23">
        <f>Regnskapsrapport!C191</f>
        <v>320921</v>
      </c>
      <c r="F11" s="26">
        <f>Regnskapsrapport!D191</f>
        <v>310653</v>
      </c>
      <c r="G11" s="28">
        <f t="shared" si="1"/>
        <v>10268</v>
      </c>
      <c r="H11" s="23">
        <f t="shared" si="2"/>
        <v>63821</v>
      </c>
      <c r="I11" s="26">
        <f t="shared" si="3"/>
        <v>54309</v>
      </c>
      <c r="J11" s="28">
        <f t="shared" si="4"/>
        <v>9512</v>
      </c>
      <c r="K11" s="6"/>
    </row>
    <row r="12" spans="1:11" ht="13.5" customHeight="1" x14ac:dyDescent="0.35">
      <c r="A12" s="12" t="s">
        <v>57</v>
      </c>
      <c r="B12" s="13">
        <f>Regnskapsrapport!F229</f>
        <v>258600</v>
      </c>
      <c r="C12" s="17">
        <f>Regnskapsrapport!G229</f>
        <v>257132</v>
      </c>
      <c r="D12" s="18">
        <f t="shared" si="0"/>
        <v>1468</v>
      </c>
      <c r="E12" s="23">
        <f>Regnskapsrapport!C229</f>
        <v>111469</v>
      </c>
      <c r="F12" s="26">
        <f>Regnskapsrapport!D229</f>
        <v>206491.5</v>
      </c>
      <c r="G12" s="28">
        <f t="shared" si="1"/>
        <v>-95022.5</v>
      </c>
      <c r="H12" s="23">
        <f t="shared" si="2"/>
        <v>-147131</v>
      </c>
      <c r="I12" s="26">
        <f t="shared" si="3"/>
        <v>-50640.5</v>
      </c>
      <c r="J12" s="28">
        <f t="shared" si="4"/>
        <v>-96490.5</v>
      </c>
      <c r="K12" s="6"/>
    </row>
    <row r="13" spans="1:11" ht="13.5" customHeight="1" x14ac:dyDescent="0.35">
      <c r="A13" s="12" t="s">
        <v>60</v>
      </c>
      <c r="B13" s="13">
        <f>Regnskapsrapport!F159</f>
        <v>150600</v>
      </c>
      <c r="C13" s="17">
        <f>Regnskapsrapport!G159</f>
        <v>149600</v>
      </c>
      <c r="D13" s="18">
        <f t="shared" si="0"/>
        <v>1000</v>
      </c>
      <c r="E13" s="23">
        <f>Regnskapsrapport!C159</f>
        <v>163100</v>
      </c>
      <c r="F13" s="26">
        <f>Regnskapsrapport!D159</f>
        <v>181932</v>
      </c>
      <c r="G13" s="28">
        <f t="shared" si="1"/>
        <v>-18832</v>
      </c>
      <c r="H13" s="23">
        <f t="shared" si="2"/>
        <v>12500</v>
      </c>
      <c r="I13" s="26">
        <f t="shared" si="3"/>
        <v>32332</v>
      </c>
      <c r="J13" s="28">
        <f t="shared" si="4"/>
        <v>-19832</v>
      </c>
      <c r="K13" s="6"/>
    </row>
    <row r="14" spans="1:11" ht="13.5" customHeight="1" x14ac:dyDescent="0.35">
      <c r="A14" s="38" t="s">
        <v>65</v>
      </c>
      <c r="B14" s="39">
        <f t="shared" ref="B14:C14" si="5">SUM(B3:B13)</f>
        <v>7199410</v>
      </c>
      <c r="C14" s="40">
        <f t="shared" si="5"/>
        <v>7346032.7999999998</v>
      </c>
      <c r="D14" s="41">
        <f t="shared" si="0"/>
        <v>-146622.79999999981</v>
      </c>
      <c r="E14" s="42">
        <f t="shared" ref="E14:F14" si="6">SUM(E3:E13)</f>
        <v>7600536.8600000003</v>
      </c>
      <c r="F14" s="43">
        <f t="shared" si="6"/>
        <v>7959583.1800000006</v>
      </c>
      <c r="G14" s="44">
        <f t="shared" si="1"/>
        <v>-359046.3200000003</v>
      </c>
      <c r="H14" s="77">
        <f t="shared" si="2"/>
        <v>401126.86000000034</v>
      </c>
      <c r="I14" s="78">
        <f t="shared" si="3"/>
        <v>613550.38000000082</v>
      </c>
      <c r="J14" s="79">
        <f t="shared" si="4"/>
        <v>-212423.52000000048</v>
      </c>
      <c r="K14" s="6"/>
    </row>
    <row r="15" spans="1:11" ht="13.5" customHeight="1" x14ac:dyDescent="0.35">
      <c r="A15" s="6"/>
      <c r="B15" s="63"/>
      <c r="C15" s="63"/>
      <c r="D15" s="6"/>
      <c r="E15" s="6"/>
      <c r="F15" s="6"/>
      <c r="G15" s="6"/>
      <c r="H15" s="6"/>
      <c r="I15" s="6"/>
      <c r="J15" s="6"/>
      <c r="K15" s="6"/>
    </row>
    <row r="16" spans="1:11" ht="13.5" customHeight="1" x14ac:dyDescent="0.3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3.5" customHeight="1" x14ac:dyDescent="0.35">
      <c r="A17" s="6"/>
      <c r="B17" s="63"/>
      <c r="C17" s="63"/>
      <c r="D17" s="6"/>
      <c r="E17" s="6"/>
      <c r="F17" s="6"/>
      <c r="G17" s="6"/>
      <c r="H17" s="6"/>
      <c r="I17" s="6"/>
      <c r="J17" s="6"/>
      <c r="K17" s="6"/>
    </row>
    <row r="18" spans="1:11" ht="13.5" customHeight="1" x14ac:dyDescent="0.3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3.5" customHeigh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3.5" customHeight="1" x14ac:dyDescent="0.3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3.5" customHeight="1" x14ac:dyDescent="0.35"/>
    <row r="22" spans="1:11" ht="13.5" customHeight="1" x14ac:dyDescent="0.35"/>
    <row r="23" spans="1:11" ht="13.5" customHeight="1" x14ac:dyDescent="0.35"/>
    <row r="24" spans="1:11" ht="13.5" customHeight="1" x14ac:dyDescent="0.35"/>
    <row r="25" spans="1:11" ht="13.5" customHeight="1" x14ac:dyDescent="0.35"/>
    <row r="26" spans="1:11" ht="13.5" customHeight="1" x14ac:dyDescent="0.35"/>
    <row r="27" spans="1:11" ht="13.5" customHeight="1" x14ac:dyDescent="0.35"/>
    <row r="28" spans="1:11" ht="13.5" customHeight="1" x14ac:dyDescent="0.35"/>
    <row r="29" spans="1:11" ht="13.5" customHeight="1" x14ac:dyDescent="0.35"/>
    <row r="30" spans="1:11" ht="13.5" customHeight="1" x14ac:dyDescent="0.35"/>
    <row r="31" spans="1:11" ht="13.5" customHeight="1" x14ac:dyDescent="0.35"/>
    <row r="32" spans="1:11" ht="13.5" customHeight="1" x14ac:dyDescent="0.35"/>
    <row r="33" ht="13.5" customHeight="1" x14ac:dyDescent="0.35"/>
    <row r="34" ht="13.5" customHeight="1" x14ac:dyDescent="0.35"/>
    <row r="35" ht="13.5" customHeight="1" x14ac:dyDescent="0.35"/>
    <row r="36" ht="13.5" customHeight="1" x14ac:dyDescent="0.35"/>
    <row r="37" ht="13.5" customHeight="1" x14ac:dyDescent="0.35"/>
    <row r="38" ht="13.5" customHeight="1" x14ac:dyDescent="0.35"/>
    <row r="39" ht="13.5" customHeight="1" x14ac:dyDescent="0.35"/>
    <row r="40" ht="13.5" customHeight="1" x14ac:dyDescent="0.35"/>
    <row r="41" ht="13.5" customHeight="1" x14ac:dyDescent="0.35"/>
    <row r="42" ht="13.5" customHeight="1" x14ac:dyDescent="0.35"/>
    <row r="43" ht="13.5" customHeight="1" x14ac:dyDescent="0.35"/>
    <row r="44" ht="13.5" customHeight="1" x14ac:dyDescent="0.35"/>
    <row r="45" ht="13.5" customHeight="1" x14ac:dyDescent="0.35"/>
    <row r="46" ht="13.5" customHeight="1" x14ac:dyDescent="0.35"/>
    <row r="47" ht="13.5" customHeight="1" x14ac:dyDescent="0.35"/>
    <row r="48" ht="13.5" customHeight="1" x14ac:dyDescent="0.35"/>
    <row r="49" ht="13.5" customHeight="1" x14ac:dyDescent="0.35"/>
    <row r="50" ht="13.5" customHeight="1" x14ac:dyDescent="0.35"/>
    <row r="51" ht="13.5" customHeight="1" x14ac:dyDescent="0.35"/>
    <row r="52" ht="13.5" customHeight="1" x14ac:dyDescent="0.35"/>
    <row r="53" ht="13.5" customHeight="1" x14ac:dyDescent="0.35"/>
    <row r="54" ht="13.5" customHeight="1" x14ac:dyDescent="0.35"/>
    <row r="55" ht="13.5" customHeight="1" x14ac:dyDescent="0.35"/>
    <row r="56" ht="13.5" customHeight="1" x14ac:dyDescent="0.35"/>
    <row r="57" ht="13.5" customHeight="1" x14ac:dyDescent="0.35"/>
    <row r="58" ht="13.5" customHeight="1" x14ac:dyDescent="0.35"/>
    <row r="59" ht="13.5" customHeight="1" x14ac:dyDescent="0.35"/>
    <row r="60" ht="13.5" customHeight="1" x14ac:dyDescent="0.35"/>
    <row r="61" ht="13.5" customHeight="1" x14ac:dyDescent="0.35"/>
    <row r="62" ht="13.5" customHeight="1" x14ac:dyDescent="0.35"/>
    <row r="63" ht="13.5" customHeight="1" x14ac:dyDescent="0.35"/>
    <row r="64" ht="13.5" customHeight="1" x14ac:dyDescent="0.35"/>
    <row r="65" ht="13.5" customHeight="1" x14ac:dyDescent="0.35"/>
    <row r="66" ht="13.5" customHeight="1" x14ac:dyDescent="0.35"/>
    <row r="67" ht="13.5" customHeight="1" x14ac:dyDescent="0.35"/>
    <row r="68" ht="13.5" customHeight="1" x14ac:dyDescent="0.35"/>
    <row r="69" ht="13.5" customHeight="1" x14ac:dyDescent="0.35"/>
    <row r="70" ht="13.5" customHeight="1" x14ac:dyDescent="0.35"/>
    <row r="71" ht="13.5" customHeight="1" x14ac:dyDescent="0.35"/>
    <row r="72" ht="13.5" customHeight="1" x14ac:dyDescent="0.35"/>
    <row r="73" ht="13.5" customHeight="1" x14ac:dyDescent="0.35"/>
    <row r="74" ht="13.5" customHeight="1" x14ac:dyDescent="0.35"/>
    <row r="75" ht="13.5" customHeight="1" x14ac:dyDescent="0.35"/>
    <row r="76" ht="13.5" customHeight="1" x14ac:dyDescent="0.35"/>
    <row r="77" ht="13.5" customHeight="1" x14ac:dyDescent="0.35"/>
    <row r="78" ht="13.5" customHeight="1" x14ac:dyDescent="0.35"/>
    <row r="79" ht="13.5" customHeight="1" x14ac:dyDescent="0.35"/>
    <row r="80" ht="13.5" customHeight="1" x14ac:dyDescent="0.35"/>
    <row r="81" ht="13.5" customHeight="1" x14ac:dyDescent="0.35"/>
    <row r="82" ht="13.5" customHeight="1" x14ac:dyDescent="0.35"/>
    <row r="83" ht="13.5" customHeight="1" x14ac:dyDescent="0.35"/>
    <row r="84" ht="13.5" customHeight="1" x14ac:dyDescent="0.35"/>
    <row r="85" ht="13.5" customHeight="1" x14ac:dyDescent="0.35"/>
    <row r="86" ht="13.5" customHeight="1" x14ac:dyDescent="0.35"/>
    <row r="87" ht="13.5" customHeight="1" x14ac:dyDescent="0.35"/>
    <row r="88" ht="13.5" customHeight="1" x14ac:dyDescent="0.35"/>
    <row r="89" ht="13.5" customHeight="1" x14ac:dyDescent="0.35"/>
    <row r="90" ht="13.5" customHeight="1" x14ac:dyDescent="0.35"/>
    <row r="91" ht="13.5" customHeight="1" x14ac:dyDescent="0.35"/>
    <row r="92" ht="13.5" customHeight="1" x14ac:dyDescent="0.35"/>
    <row r="93" ht="13.5" customHeight="1" x14ac:dyDescent="0.35"/>
    <row r="94" ht="13.5" customHeight="1" x14ac:dyDescent="0.35"/>
    <row r="95" ht="13.5" customHeight="1" x14ac:dyDescent="0.35"/>
    <row r="96" ht="13.5" customHeight="1" x14ac:dyDescent="0.35"/>
    <row r="97" ht="13.5" customHeight="1" x14ac:dyDescent="0.35"/>
    <row r="98" ht="13.5" customHeight="1" x14ac:dyDescent="0.35"/>
    <row r="99" ht="13.5" customHeight="1" x14ac:dyDescent="0.35"/>
    <row r="100" ht="13.5" customHeight="1" x14ac:dyDescent="0.35"/>
    <row r="101" ht="13.5" customHeight="1" x14ac:dyDescent="0.35"/>
    <row r="102" ht="13.5" customHeight="1" x14ac:dyDescent="0.35"/>
    <row r="103" ht="13.5" customHeight="1" x14ac:dyDescent="0.35"/>
    <row r="104" ht="13.5" customHeight="1" x14ac:dyDescent="0.35"/>
    <row r="105" ht="13.5" customHeight="1" x14ac:dyDescent="0.35"/>
    <row r="106" ht="13.5" customHeight="1" x14ac:dyDescent="0.35"/>
    <row r="107" ht="13.5" customHeight="1" x14ac:dyDescent="0.35"/>
    <row r="108" ht="13.5" customHeight="1" x14ac:dyDescent="0.35"/>
    <row r="109" ht="13.5" customHeight="1" x14ac:dyDescent="0.35"/>
    <row r="110" ht="13.5" customHeight="1" x14ac:dyDescent="0.35"/>
    <row r="111" ht="13.5" customHeight="1" x14ac:dyDescent="0.35"/>
    <row r="112" ht="13.5" customHeight="1" x14ac:dyDescent="0.35"/>
    <row r="113" ht="13.5" customHeight="1" x14ac:dyDescent="0.35"/>
    <row r="114" ht="13.5" customHeight="1" x14ac:dyDescent="0.35"/>
    <row r="115" ht="13.5" customHeight="1" x14ac:dyDescent="0.35"/>
    <row r="116" ht="13.5" customHeight="1" x14ac:dyDescent="0.35"/>
    <row r="117" ht="13.5" customHeight="1" x14ac:dyDescent="0.35"/>
    <row r="118" ht="13.5" customHeight="1" x14ac:dyDescent="0.35"/>
    <row r="119" ht="13.5" customHeight="1" x14ac:dyDescent="0.35"/>
    <row r="120" ht="13.5" customHeight="1" x14ac:dyDescent="0.35"/>
    <row r="121" ht="13.5" customHeight="1" x14ac:dyDescent="0.35"/>
    <row r="122" ht="13.5" customHeight="1" x14ac:dyDescent="0.35"/>
    <row r="123" ht="13.5" customHeight="1" x14ac:dyDescent="0.35"/>
    <row r="124" ht="13.5" customHeight="1" x14ac:dyDescent="0.35"/>
    <row r="125" ht="13.5" customHeight="1" x14ac:dyDescent="0.35"/>
    <row r="126" ht="13.5" customHeight="1" x14ac:dyDescent="0.35"/>
    <row r="127" ht="13.5" customHeight="1" x14ac:dyDescent="0.35"/>
    <row r="128" ht="13.5" customHeight="1" x14ac:dyDescent="0.35"/>
    <row r="129" ht="13.5" customHeight="1" x14ac:dyDescent="0.35"/>
    <row r="130" ht="13.5" customHeight="1" x14ac:dyDescent="0.35"/>
    <row r="131" ht="13.5" customHeight="1" x14ac:dyDescent="0.35"/>
    <row r="132" ht="13.5" customHeight="1" x14ac:dyDescent="0.35"/>
    <row r="133" ht="13.5" customHeight="1" x14ac:dyDescent="0.35"/>
    <row r="134" ht="13.5" customHeight="1" x14ac:dyDescent="0.35"/>
    <row r="135" ht="13.5" customHeight="1" x14ac:dyDescent="0.35"/>
    <row r="136" ht="13.5" customHeight="1" x14ac:dyDescent="0.35"/>
    <row r="137" ht="13.5" customHeight="1" x14ac:dyDescent="0.35"/>
    <row r="138" ht="13.5" customHeight="1" x14ac:dyDescent="0.35"/>
    <row r="139" ht="13.5" customHeight="1" x14ac:dyDescent="0.35"/>
    <row r="140" ht="13.5" customHeight="1" x14ac:dyDescent="0.35"/>
    <row r="141" ht="13.5" customHeight="1" x14ac:dyDescent="0.35"/>
    <row r="142" ht="13.5" customHeight="1" x14ac:dyDescent="0.35"/>
    <row r="143" ht="13.5" customHeight="1" x14ac:dyDescent="0.35"/>
    <row r="144" ht="13.5" customHeight="1" x14ac:dyDescent="0.35"/>
    <row r="145" ht="13.5" customHeight="1" x14ac:dyDescent="0.35"/>
    <row r="146" ht="13.5" customHeight="1" x14ac:dyDescent="0.35"/>
    <row r="147" ht="13.5" customHeight="1" x14ac:dyDescent="0.35"/>
    <row r="148" ht="13.5" customHeight="1" x14ac:dyDescent="0.35"/>
    <row r="149" ht="13.5" customHeight="1" x14ac:dyDescent="0.35"/>
    <row r="150" ht="13.5" customHeight="1" x14ac:dyDescent="0.35"/>
    <row r="151" ht="13.5" customHeight="1" x14ac:dyDescent="0.35"/>
    <row r="152" ht="13.5" customHeight="1" x14ac:dyDescent="0.35"/>
    <row r="153" ht="13.5" customHeight="1" x14ac:dyDescent="0.35"/>
    <row r="154" ht="13.5" customHeight="1" x14ac:dyDescent="0.35"/>
    <row r="155" ht="13.5" customHeight="1" x14ac:dyDescent="0.35"/>
    <row r="156" ht="13.5" customHeight="1" x14ac:dyDescent="0.35"/>
    <row r="157" ht="13.5" customHeight="1" x14ac:dyDescent="0.35"/>
    <row r="158" ht="13.5" customHeight="1" x14ac:dyDescent="0.35"/>
    <row r="159" ht="13.5" customHeight="1" x14ac:dyDescent="0.35"/>
    <row r="160" ht="13.5" customHeight="1" x14ac:dyDescent="0.35"/>
    <row r="161" ht="13.5" customHeight="1" x14ac:dyDescent="0.35"/>
    <row r="162" ht="13.5" customHeight="1" x14ac:dyDescent="0.35"/>
    <row r="163" ht="13.5" customHeight="1" x14ac:dyDescent="0.35"/>
    <row r="164" ht="13.5" customHeight="1" x14ac:dyDescent="0.35"/>
    <row r="165" ht="13.5" customHeight="1" x14ac:dyDescent="0.35"/>
    <row r="166" ht="13.5" customHeight="1" x14ac:dyDescent="0.35"/>
    <row r="167" ht="13.5" customHeight="1" x14ac:dyDescent="0.35"/>
    <row r="168" ht="13.5" customHeight="1" x14ac:dyDescent="0.35"/>
    <row r="169" ht="13.5" customHeight="1" x14ac:dyDescent="0.35"/>
    <row r="170" ht="13.5" customHeight="1" x14ac:dyDescent="0.35"/>
    <row r="171" ht="13.5" customHeight="1" x14ac:dyDescent="0.35"/>
    <row r="172" ht="13.5" customHeight="1" x14ac:dyDescent="0.35"/>
    <row r="173" ht="13.5" customHeight="1" x14ac:dyDescent="0.35"/>
    <row r="174" ht="13.5" customHeight="1" x14ac:dyDescent="0.35"/>
    <row r="175" ht="13.5" customHeight="1" x14ac:dyDescent="0.35"/>
    <row r="176" ht="13.5" customHeight="1" x14ac:dyDescent="0.35"/>
    <row r="177" ht="13.5" customHeight="1" x14ac:dyDescent="0.35"/>
    <row r="178" ht="13.5" customHeight="1" x14ac:dyDescent="0.35"/>
    <row r="179" ht="13.5" customHeight="1" x14ac:dyDescent="0.35"/>
    <row r="180" ht="13.5" customHeight="1" x14ac:dyDescent="0.35"/>
    <row r="181" ht="13.5" customHeight="1" x14ac:dyDescent="0.35"/>
    <row r="182" ht="13.5" customHeight="1" x14ac:dyDescent="0.35"/>
    <row r="183" ht="13.5" customHeight="1" x14ac:dyDescent="0.35"/>
    <row r="184" ht="13.5" customHeight="1" x14ac:dyDescent="0.35"/>
    <row r="185" ht="13.5" customHeight="1" x14ac:dyDescent="0.35"/>
    <row r="186" ht="13.5" customHeight="1" x14ac:dyDescent="0.35"/>
    <row r="187" ht="13.5" customHeight="1" x14ac:dyDescent="0.35"/>
    <row r="188" ht="13.5" customHeight="1" x14ac:dyDescent="0.35"/>
    <row r="189" ht="13.5" customHeight="1" x14ac:dyDescent="0.35"/>
    <row r="190" ht="13.5" customHeight="1" x14ac:dyDescent="0.35"/>
    <row r="191" ht="13.5" customHeight="1" x14ac:dyDescent="0.35"/>
    <row r="192" ht="13.5" customHeight="1" x14ac:dyDescent="0.35"/>
    <row r="193" ht="13.5" customHeight="1" x14ac:dyDescent="0.35"/>
    <row r="194" ht="13.5" customHeight="1" x14ac:dyDescent="0.35"/>
    <row r="195" ht="13.5" customHeight="1" x14ac:dyDescent="0.35"/>
    <row r="196" ht="13.5" customHeight="1" x14ac:dyDescent="0.35"/>
    <row r="197" ht="13.5" customHeight="1" x14ac:dyDescent="0.35"/>
    <row r="198" ht="13.5" customHeight="1" x14ac:dyDescent="0.35"/>
    <row r="199" ht="13.5" customHeight="1" x14ac:dyDescent="0.35"/>
    <row r="200" ht="13.5" customHeight="1" x14ac:dyDescent="0.35"/>
    <row r="201" ht="13.5" customHeight="1" x14ac:dyDescent="0.35"/>
    <row r="202" ht="13.5" customHeight="1" x14ac:dyDescent="0.35"/>
    <row r="203" ht="13.5" customHeight="1" x14ac:dyDescent="0.35"/>
    <row r="204" ht="13.5" customHeight="1" x14ac:dyDescent="0.35"/>
    <row r="205" ht="13.5" customHeight="1" x14ac:dyDescent="0.35"/>
    <row r="206" ht="13.5" customHeight="1" x14ac:dyDescent="0.35"/>
    <row r="207" ht="13.5" customHeight="1" x14ac:dyDescent="0.35"/>
    <row r="208" ht="13.5" customHeight="1" x14ac:dyDescent="0.35"/>
    <row r="209" ht="13.5" customHeight="1" x14ac:dyDescent="0.35"/>
    <row r="210" ht="13.5" customHeight="1" x14ac:dyDescent="0.35"/>
    <row r="211" ht="13.5" customHeight="1" x14ac:dyDescent="0.35"/>
    <row r="212" ht="13.5" customHeight="1" x14ac:dyDescent="0.35"/>
    <row r="213" ht="13.5" customHeight="1" x14ac:dyDescent="0.35"/>
    <row r="214" ht="13.5" customHeight="1" x14ac:dyDescent="0.35"/>
    <row r="215" ht="13.5" customHeight="1" x14ac:dyDescent="0.35"/>
    <row r="216" ht="13.5" customHeight="1" x14ac:dyDescent="0.35"/>
    <row r="217" ht="13.5" customHeight="1" x14ac:dyDescent="0.35"/>
    <row r="218" ht="13.5" customHeight="1" x14ac:dyDescent="0.35"/>
    <row r="219" ht="13.5" customHeight="1" x14ac:dyDescent="0.35"/>
    <row r="220" ht="13.5" customHeight="1" x14ac:dyDescent="0.35"/>
    <row r="221" ht="13.5" customHeight="1" x14ac:dyDescent="0.35"/>
    <row r="222" ht="13.5" customHeight="1" x14ac:dyDescent="0.35"/>
    <row r="223" ht="13.5" customHeight="1" x14ac:dyDescent="0.35"/>
    <row r="224" ht="13.5" customHeight="1" x14ac:dyDescent="0.35"/>
    <row r="225" ht="13.5" customHeight="1" x14ac:dyDescent="0.35"/>
    <row r="226" ht="13.5" customHeight="1" x14ac:dyDescent="0.35"/>
    <row r="227" ht="13.5" customHeight="1" x14ac:dyDescent="0.35"/>
    <row r="228" ht="13.5" customHeight="1" x14ac:dyDescent="0.35"/>
    <row r="229" ht="13.5" customHeight="1" x14ac:dyDescent="0.35"/>
    <row r="230" ht="13.5" customHeight="1" x14ac:dyDescent="0.35"/>
    <row r="231" ht="13.5" customHeight="1" x14ac:dyDescent="0.35"/>
    <row r="232" ht="13.5" customHeight="1" x14ac:dyDescent="0.35"/>
    <row r="233" ht="13.5" customHeight="1" x14ac:dyDescent="0.35"/>
    <row r="234" ht="13.5" customHeight="1" x14ac:dyDescent="0.35"/>
    <row r="235" ht="13.5" customHeight="1" x14ac:dyDescent="0.35"/>
    <row r="236" ht="13.5" customHeight="1" x14ac:dyDescent="0.35"/>
    <row r="237" ht="13.5" customHeight="1" x14ac:dyDescent="0.35"/>
    <row r="238" ht="13.5" customHeight="1" x14ac:dyDescent="0.35"/>
    <row r="239" ht="13.5" customHeight="1" x14ac:dyDescent="0.35"/>
    <row r="240" ht="13.5" customHeight="1" x14ac:dyDescent="0.35"/>
    <row r="241" ht="13.5" customHeight="1" x14ac:dyDescent="0.35"/>
    <row r="242" ht="13.5" customHeight="1" x14ac:dyDescent="0.35"/>
    <row r="243" ht="13.5" customHeight="1" x14ac:dyDescent="0.35"/>
    <row r="244" ht="13.5" customHeight="1" x14ac:dyDescent="0.35"/>
    <row r="245" ht="13.5" customHeight="1" x14ac:dyDescent="0.35"/>
    <row r="246" ht="13.5" customHeight="1" x14ac:dyDescent="0.35"/>
    <row r="247" ht="13.5" customHeight="1" x14ac:dyDescent="0.35"/>
    <row r="248" ht="13.5" customHeight="1" x14ac:dyDescent="0.35"/>
    <row r="249" ht="13.5" customHeight="1" x14ac:dyDescent="0.35"/>
    <row r="250" ht="13.5" customHeight="1" x14ac:dyDescent="0.35"/>
    <row r="251" ht="13.5" customHeight="1" x14ac:dyDescent="0.35"/>
    <row r="252" ht="13.5" customHeight="1" x14ac:dyDescent="0.35"/>
    <row r="253" ht="13.5" customHeight="1" x14ac:dyDescent="0.35"/>
    <row r="254" ht="13.5" customHeight="1" x14ac:dyDescent="0.35"/>
    <row r="255" ht="13.5" customHeight="1" x14ac:dyDescent="0.35"/>
    <row r="256" ht="13.5" customHeight="1" x14ac:dyDescent="0.35"/>
    <row r="257" ht="13.5" customHeight="1" x14ac:dyDescent="0.35"/>
    <row r="258" ht="13.5" customHeight="1" x14ac:dyDescent="0.35"/>
    <row r="259" ht="13.5" customHeight="1" x14ac:dyDescent="0.35"/>
    <row r="260" ht="13.5" customHeight="1" x14ac:dyDescent="0.35"/>
    <row r="261" ht="13.5" customHeight="1" x14ac:dyDescent="0.35"/>
    <row r="262" ht="13.5" customHeight="1" x14ac:dyDescent="0.35"/>
    <row r="263" ht="13.5" customHeight="1" x14ac:dyDescent="0.35"/>
    <row r="264" ht="13.5" customHeight="1" x14ac:dyDescent="0.35"/>
    <row r="265" ht="13.5" customHeight="1" x14ac:dyDescent="0.35"/>
    <row r="266" ht="13.5" customHeight="1" x14ac:dyDescent="0.35"/>
    <row r="267" ht="13.5" customHeight="1" x14ac:dyDescent="0.35"/>
    <row r="268" ht="13.5" customHeight="1" x14ac:dyDescent="0.35"/>
    <row r="269" ht="13.5" customHeight="1" x14ac:dyDescent="0.35"/>
    <row r="270" ht="13.5" customHeight="1" x14ac:dyDescent="0.35"/>
    <row r="271" ht="13.5" customHeight="1" x14ac:dyDescent="0.35"/>
    <row r="272" ht="13.5" customHeight="1" x14ac:dyDescent="0.35"/>
    <row r="273" ht="13.5" customHeight="1" x14ac:dyDescent="0.35"/>
    <row r="274" ht="13.5" customHeight="1" x14ac:dyDescent="0.35"/>
    <row r="275" ht="13.5" customHeight="1" x14ac:dyDescent="0.35"/>
    <row r="276" ht="13.5" customHeight="1" x14ac:dyDescent="0.35"/>
    <row r="277" ht="13.5" customHeight="1" x14ac:dyDescent="0.35"/>
    <row r="278" ht="13.5" customHeight="1" x14ac:dyDescent="0.35"/>
    <row r="279" ht="13.5" customHeight="1" x14ac:dyDescent="0.35"/>
    <row r="280" ht="13.5" customHeight="1" x14ac:dyDescent="0.35"/>
    <row r="281" ht="13.5" customHeight="1" x14ac:dyDescent="0.35"/>
    <row r="282" ht="13.5" customHeight="1" x14ac:dyDescent="0.35"/>
    <row r="283" ht="13.5" customHeight="1" x14ac:dyDescent="0.35"/>
    <row r="284" ht="13.5" customHeight="1" x14ac:dyDescent="0.35"/>
    <row r="285" ht="13.5" customHeight="1" x14ac:dyDescent="0.35"/>
    <row r="286" ht="13.5" customHeight="1" x14ac:dyDescent="0.35"/>
    <row r="287" ht="13.5" customHeight="1" x14ac:dyDescent="0.35"/>
    <row r="288" ht="13.5" customHeight="1" x14ac:dyDescent="0.35"/>
    <row r="289" ht="13.5" customHeight="1" x14ac:dyDescent="0.35"/>
    <row r="290" ht="13.5" customHeight="1" x14ac:dyDescent="0.35"/>
    <row r="291" ht="13.5" customHeight="1" x14ac:dyDescent="0.35"/>
    <row r="292" ht="13.5" customHeight="1" x14ac:dyDescent="0.35"/>
    <row r="293" ht="13.5" customHeight="1" x14ac:dyDescent="0.35"/>
    <row r="294" ht="13.5" customHeight="1" x14ac:dyDescent="0.35"/>
    <row r="295" ht="13.5" customHeight="1" x14ac:dyDescent="0.35"/>
    <row r="296" ht="13.5" customHeight="1" x14ac:dyDescent="0.35"/>
    <row r="297" ht="13.5" customHeight="1" x14ac:dyDescent="0.35"/>
    <row r="298" ht="13.5" customHeight="1" x14ac:dyDescent="0.35"/>
    <row r="299" ht="13.5" customHeight="1" x14ac:dyDescent="0.35"/>
    <row r="300" ht="13.5" customHeight="1" x14ac:dyDescent="0.35"/>
    <row r="301" ht="13.5" customHeight="1" x14ac:dyDescent="0.35"/>
    <row r="302" ht="13.5" customHeight="1" x14ac:dyDescent="0.35"/>
    <row r="303" ht="13.5" customHeight="1" x14ac:dyDescent="0.35"/>
    <row r="304" ht="13.5" customHeight="1" x14ac:dyDescent="0.35"/>
    <row r="305" ht="13.5" customHeight="1" x14ac:dyDescent="0.35"/>
    <row r="306" ht="13.5" customHeight="1" x14ac:dyDescent="0.35"/>
    <row r="307" ht="13.5" customHeight="1" x14ac:dyDescent="0.35"/>
    <row r="308" ht="13.5" customHeight="1" x14ac:dyDescent="0.35"/>
    <row r="309" ht="13.5" customHeight="1" x14ac:dyDescent="0.35"/>
    <row r="310" ht="13.5" customHeight="1" x14ac:dyDescent="0.35"/>
    <row r="311" ht="13.5" customHeight="1" x14ac:dyDescent="0.35"/>
    <row r="312" ht="13.5" customHeight="1" x14ac:dyDescent="0.35"/>
    <row r="313" ht="13.5" customHeight="1" x14ac:dyDescent="0.35"/>
    <row r="314" ht="13.5" customHeight="1" x14ac:dyDescent="0.35"/>
    <row r="315" ht="13.5" customHeight="1" x14ac:dyDescent="0.35"/>
    <row r="316" ht="13.5" customHeight="1" x14ac:dyDescent="0.35"/>
    <row r="317" ht="13.5" customHeight="1" x14ac:dyDescent="0.35"/>
    <row r="318" ht="13.5" customHeight="1" x14ac:dyDescent="0.35"/>
    <row r="319" ht="13.5" customHeight="1" x14ac:dyDescent="0.35"/>
    <row r="320" ht="13.5" customHeight="1" x14ac:dyDescent="0.35"/>
    <row r="321" ht="13.5" customHeight="1" x14ac:dyDescent="0.35"/>
    <row r="322" ht="13.5" customHeight="1" x14ac:dyDescent="0.35"/>
    <row r="323" ht="13.5" customHeight="1" x14ac:dyDescent="0.35"/>
    <row r="324" ht="13.5" customHeight="1" x14ac:dyDescent="0.35"/>
    <row r="325" ht="13.5" customHeight="1" x14ac:dyDescent="0.35"/>
    <row r="326" ht="13.5" customHeight="1" x14ac:dyDescent="0.35"/>
    <row r="327" ht="13.5" customHeight="1" x14ac:dyDescent="0.35"/>
    <row r="328" ht="13.5" customHeight="1" x14ac:dyDescent="0.35"/>
    <row r="329" ht="13.5" customHeight="1" x14ac:dyDescent="0.35"/>
    <row r="330" ht="13.5" customHeight="1" x14ac:dyDescent="0.35"/>
    <row r="331" ht="13.5" customHeight="1" x14ac:dyDescent="0.35"/>
    <row r="332" ht="13.5" customHeight="1" x14ac:dyDescent="0.35"/>
    <row r="333" ht="13.5" customHeight="1" x14ac:dyDescent="0.35"/>
    <row r="334" ht="13.5" customHeight="1" x14ac:dyDescent="0.35"/>
    <row r="335" ht="13.5" customHeight="1" x14ac:dyDescent="0.35"/>
    <row r="336" ht="13.5" customHeight="1" x14ac:dyDescent="0.35"/>
    <row r="337" ht="13.5" customHeight="1" x14ac:dyDescent="0.35"/>
    <row r="338" ht="13.5" customHeight="1" x14ac:dyDescent="0.35"/>
    <row r="339" ht="13.5" customHeight="1" x14ac:dyDescent="0.35"/>
    <row r="340" ht="13.5" customHeight="1" x14ac:dyDescent="0.35"/>
    <row r="341" ht="13.5" customHeight="1" x14ac:dyDescent="0.35"/>
    <row r="342" ht="13.5" customHeight="1" x14ac:dyDescent="0.35"/>
    <row r="343" ht="13.5" customHeight="1" x14ac:dyDescent="0.35"/>
    <row r="344" ht="13.5" customHeight="1" x14ac:dyDescent="0.35"/>
    <row r="345" ht="13.5" customHeight="1" x14ac:dyDescent="0.35"/>
    <row r="346" ht="13.5" customHeight="1" x14ac:dyDescent="0.35"/>
    <row r="347" ht="13.5" customHeight="1" x14ac:dyDescent="0.35"/>
    <row r="348" ht="13.5" customHeight="1" x14ac:dyDescent="0.35"/>
    <row r="349" ht="13.5" customHeight="1" x14ac:dyDescent="0.35"/>
    <row r="350" ht="13.5" customHeight="1" x14ac:dyDescent="0.35"/>
    <row r="351" ht="13.5" customHeight="1" x14ac:dyDescent="0.35"/>
    <row r="352" ht="13.5" customHeight="1" x14ac:dyDescent="0.35"/>
    <row r="353" ht="13.5" customHeight="1" x14ac:dyDescent="0.35"/>
    <row r="354" ht="13.5" customHeight="1" x14ac:dyDescent="0.35"/>
    <row r="355" ht="13.5" customHeight="1" x14ac:dyDescent="0.35"/>
    <row r="356" ht="13.5" customHeight="1" x14ac:dyDescent="0.35"/>
    <row r="357" ht="13.5" customHeight="1" x14ac:dyDescent="0.35"/>
    <row r="358" ht="13.5" customHeight="1" x14ac:dyDescent="0.35"/>
    <row r="359" ht="13.5" customHeight="1" x14ac:dyDescent="0.35"/>
    <row r="360" ht="13.5" customHeight="1" x14ac:dyDescent="0.35"/>
    <row r="361" ht="13.5" customHeight="1" x14ac:dyDescent="0.35"/>
    <row r="362" ht="13.5" customHeight="1" x14ac:dyDescent="0.35"/>
    <row r="363" ht="13.5" customHeight="1" x14ac:dyDescent="0.35"/>
    <row r="364" ht="13.5" customHeight="1" x14ac:dyDescent="0.35"/>
    <row r="365" ht="13.5" customHeight="1" x14ac:dyDescent="0.35"/>
    <row r="366" ht="13.5" customHeight="1" x14ac:dyDescent="0.35"/>
    <row r="367" ht="13.5" customHeight="1" x14ac:dyDescent="0.35"/>
    <row r="368" ht="13.5" customHeight="1" x14ac:dyDescent="0.35"/>
    <row r="369" ht="13.5" customHeight="1" x14ac:dyDescent="0.35"/>
    <row r="370" ht="13.5" customHeight="1" x14ac:dyDescent="0.35"/>
    <row r="371" ht="13.5" customHeight="1" x14ac:dyDescent="0.35"/>
    <row r="372" ht="13.5" customHeight="1" x14ac:dyDescent="0.35"/>
    <row r="373" ht="13.5" customHeight="1" x14ac:dyDescent="0.35"/>
    <row r="374" ht="13.5" customHeight="1" x14ac:dyDescent="0.35"/>
    <row r="375" ht="13.5" customHeight="1" x14ac:dyDescent="0.35"/>
    <row r="376" ht="13.5" customHeight="1" x14ac:dyDescent="0.35"/>
    <row r="377" ht="13.5" customHeight="1" x14ac:dyDescent="0.35"/>
    <row r="378" ht="13.5" customHeight="1" x14ac:dyDescent="0.35"/>
    <row r="379" ht="13.5" customHeight="1" x14ac:dyDescent="0.35"/>
    <row r="380" ht="13.5" customHeight="1" x14ac:dyDescent="0.35"/>
    <row r="381" ht="13.5" customHeight="1" x14ac:dyDescent="0.35"/>
    <row r="382" ht="13.5" customHeight="1" x14ac:dyDescent="0.35"/>
    <row r="383" ht="13.5" customHeight="1" x14ac:dyDescent="0.35"/>
    <row r="384" ht="13.5" customHeight="1" x14ac:dyDescent="0.35"/>
    <row r="385" ht="13.5" customHeight="1" x14ac:dyDescent="0.35"/>
    <row r="386" ht="13.5" customHeight="1" x14ac:dyDescent="0.35"/>
    <row r="387" ht="13.5" customHeight="1" x14ac:dyDescent="0.35"/>
    <row r="388" ht="13.5" customHeight="1" x14ac:dyDescent="0.35"/>
    <row r="389" ht="13.5" customHeight="1" x14ac:dyDescent="0.35"/>
    <row r="390" ht="13.5" customHeight="1" x14ac:dyDescent="0.35"/>
    <row r="391" ht="13.5" customHeight="1" x14ac:dyDescent="0.35"/>
    <row r="392" ht="13.5" customHeight="1" x14ac:dyDescent="0.35"/>
    <row r="393" ht="13.5" customHeight="1" x14ac:dyDescent="0.35"/>
    <row r="394" ht="13.5" customHeight="1" x14ac:dyDescent="0.35"/>
    <row r="395" ht="13.5" customHeight="1" x14ac:dyDescent="0.35"/>
    <row r="396" ht="13.5" customHeight="1" x14ac:dyDescent="0.35"/>
    <row r="397" ht="13.5" customHeight="1" x14ac:dyDescent="0.35"/>
    <row r="398" ht="13.5" customHeight="1" x14ac:dyDescent="0.35"/>
    <row r="399" ht="13.5" customHeight="1" x14ac:dyDescent="0.35"/>
    <row r="400" ht="13.5" customHeight="1" x14ac:dyDescent="0.35"/>
    <row r="401" ht="13.5" customHeight="1" x14ac:dyDescent="0.35"/>
    <row r="402" ht="13.5" customHeight="1" x14ac:dyDescent="0.35"/>
    <row r="403" ht="13.5" customHeight="1" x14ac:dyDescent="0.35"/>
    <row r="404" ht="13.5" customHeight="1" x14ac:dyDescent="0.35"/>
    <row r="405" ht="13.5" customHeight="1" x14ac:dyDescent="0.35"/>
    <row r="406" ht="13.5" customHeight="1" x14ac:dyDescent="0.35"/>
    <row r="407" ht="13.5" customHeight="1" x14ac:dyDescent="0.35"/>
    <row r="408" ht="13.5" customHeight="1" x14ac:dyDescent="0.35"/>
    <row r="409" ht="13.5" customHeight="1" x14ac:dyDescent="0.35"/>
    <row r="410" ht="13.5" customHeight="1" x14ac:dyDescent="0.35"/>
    <row r="411" ht="13.5" customHeight="1" x14ac:dyDescent="0.35"/>
    <row r="412" ht="13.5" customHeight="1" x14ac:dyDescent="0.35"/>
    <row r="413" ht="13.5" customHeight="1" x14ac:dyDescent="0.35"/>
    <row r="414" ht="13.5" customHeight="1" x14ac:dyDescent="0.35"/>
    <row r="415" ht="13.5" customHeight="1" x14ac:dyDescent="0.35"/>
    <row r="416" ht="13.5" customHeight="1" x14ac:dyDescent="0.35"/>
    <row r="417" ht="13.5" customHeight="1" x14ac:dyDescent="0.35"/>
    <row r="418" ht="13.5" customHeight="1" x14ac:dyDescent="0.35"/>
    <row r="419" ht="13.5" customHeight="1" x14ac:dyDescent="0.35"/>
    <row r="420" ht="13.5" customHeight="1" x14ac:dyDescent="0.35"/>
    <row r="421" ht="13.5" customHeight="1" x14ac:dyDescent="0.35"/>
    <row r="422" ht="13.5" customHeight="1" x14ac:dyDescent="0.35"/>
    <row r="423" ht="13.5" customHeight="1" x14ac:dyDescent="0.35"/>
    <row r="424" ht="13.5" customHeight="1" x14ac:dyDescent="0.35"/>
    <row r="425" ht="13.5" customHeight="1" x14ac:dyDescent="0.35"/>
    <row r="426" ht="13.5" customHeight="1" x14ac:dyDescent="0.35"/>
    <row r="427" ht="13.5" customHeight="1" x14ac:dyDescent="0.35"/>
    <row r="428" ht="13.5" customHeight="1" x14ac:dyDescent="0.35"/>
    <row r="429" ht="13.5" customHeight="1" x14ac:dyDescent="0.35"/>
    <row r="430" ht="13.5" customHeight="1" x14ac:dyDescent="0.35"/>
    <row r="431" ht="13.5" customHeight="1" x14ac:dyDescent="0.35"/>
    <row r="432" ht="13.5" customHeight="1" x14ac:dyDescent="0.35"/>
    <row r="433" ht="13.5" customHeight="1" x14ac:dyDescent="0.35"/>
    <row r="434" ht="13.5" customHeight="1" x14ac:dyDescent="0.35"/>
    <row r="435" ht="13.5" customHeight="1" x14ac:dyDescent="0.35"/>
    <row r="436" ht="13.5" customHeight="1" x14ac:dyDescent="0.35"/>
    <row r="437" ht="13.5" customHeight="1" x14ac:dyDescent="0.35"/>
    <row r="438" ht="13.5" customHeight="1" x14ac:dyDescent="0.35"/>
    <row r="439" ht="13.5" customHeight="1" x14ac:dyDescent="0.35"/>
    <row r="440" ht="13.5" customHeight="1" x14ac:dyDescent="0.35"/>
    <row r="441" ht="13.5" customHeight="1" x14ac:dyDescent="0.35"/>
    <row r="442" ht="13.5" customHeight="1" x14ac:dyDescent="0.35"/>
    <row r="443" ht="13.5" customHeight="1" x14ac:dyDescent="0.35"/>
    <row r="444" ht="13.5" customHeight="1" x14ac:dyDescent="0.35"/>
    <row r="445" ht="13.5" customHeight="1" x14ac:dyDescent="0.35"/>
    <row r="446" ht="13.5" customHeight="1" x14ac:dyDescent="0.35"/>
    <row r="447" ht="13.5" customHeight="1" x14ac:dyDescent="0.35"/>
    <row r="448" ht="13.5" customHeight="1" x14ac:dyDescent="0.35"/>
    <row r="449" ht="13.5" customHeight="1" x14ac:dyDescent="0.35"/>
    <row r="450" ht="13.5" customHeight="1" x14ac:dyDescent="0.35"/>
    <row r="451" ht="13.5" customHeight="1" x14ac:dyDescent="0.35"/>
    <row r="452" ht="13.5" customHeight="1" x14ac:dyDescent="0.35"/>
    <row r="453" ht="13.5" customHeight="1" x14ac:dyDescent="0.35"/>
    <row r="454" ht="13.5" customHeight="1" x14ac:dyDescent="0.35"/>
    <row r="455" ht="13.5" customHeight="1" x14ac:dyDescent="0.35"/>
    <row r="456" ht="13.5" customHeight="1" x14ac:dyDescent="0.35"/>
    <row r="457" ht="13.5" customHeight="1" x14ac:dyDescent="0.35"/>
    <row r="458" ht="13.5" customHeight="1" x14ac:dyDescent="0.35"/>
    <row r="459" ht="13.5" customHeight="1" x14ac:dyDescent="0.35"/>
    <row r="460" ht="13.5" customHeight="1" x14ac:dyDescent="0.35"/>
    <row r="461" ht="13.5" customHeight="1" x14ac:dyDescent="0.35"/>
    <row r="462" ht="13.5" customHeight="1" x14ac:dyDescent="0.35"/>
    <row r="463" ht="13.5" customHeight="1" x14ac:dyDescent="0.35"/>
    <row r="464" ht="13.5" customHeight="1" x14ac:dyDescent="0.35"/>
    <row r="465" ht="13.5" customHeight="1" x14ac:dyDescent="0.35"/>
    <row r="466" ht="13.5" customHeight="1" x14ac:dyDescent="0.35"/>
    <row r="467" ht="13.5" customHeight="1" x14ac:dyDescent="0.35"/>
    <row r="468" ht="13.5" customHeight="1" x14ac:dyDescent="0.35"/>
    <row r="469" ht="13.5" customHeight="1" x14ac:dyDescent="0.35"/>
    <row r="470" ht="13.5" customHeight="1" x14ac:dyDescent="0.35"/>
    <row r="471" ht="13.5" customHeight="1" x14ac:dyDescent="0.35"/>
    <row r="472" ht="13.5" customHeight="1" x14ac:dyDescent="0.35"/>
    <row r="473" ht="13.5" customHeight="1" x14ac:dyDescent="0.35"/>
    <row r="474" ht="13.5" customHeight="1" x14ac:dyDescent="0.35"/>
    <row r="475" ht="13.5" customHeight="1" x14ac:dyDescent="0.35"/>
    <row r="476" ht="13.5" customHeight="1" x14ac:dyDescent="0.35"/>
    <row r="477" ht="13.5" customHeight="1" x14ac:dyDescent="0.35"/>
    <row r="478" ht="13.5" customHeight="1" x14ac:dyDescent="0.35"/>
    <row r="479" ht="13.5" customHeight="1" x14ac:dyDescent="0.35"/>
    <row r="480" ht="13.5" customHeight="1" x14ac:dyDescent="0.35"/>
    <row r="481" ht="13.5" customHeight="1" x14ac:dyDescent="0.35"/>
    <row r="482" ht="13.5" customHeight="1" x14ac:dyDescent="0.35"/>
    <row r="483" ht="13.5" customHeight="1" x14ac:dyDescent="0.35"/>
    <row r="484" ht="13.5" customHeight="1" x14ac:dyDescent="0.35"/>
    <row r="485" ht="13.5" customHeight="1" x14ac:dyDescent="0.35"/>
    <row r="486" ht="13.5" customHeight="1" x14ac:dyDescent="0.35"/>
    <row r="487" ht="13.5" customHeight="1" x14ac:dyDescent="0.35"/>
    <row r="488" ht="13.5" customHeight="1" x14ac:dyDescent="0.35"/>
    <row r="489" ht="13.5" customHeight="1" x14ac:dyDescent="0.35"/>
    <row r="490" ht="13.5" customHeight="1" x14ac:dyDescent="0.35"/>
    <row r="491" ht="13.5" customHeight="1" x14ac:dyDescent="0.35"/>
    <row r="492" ht="13.5" customHeight="1" x14ac:dyDescent="0.35"/>
    <row r="493" ht="13.5" customHeight="1" x14ac:dyDescent="0.35"/>
    <row r="494" ht="13.5" customHeight="1" x14ac:dyDescent="0.35"/>
    <row r="495" ht="13.5" customHeight="1" x14ac:dyDescent="0.35"/>
    <row r="496" ht="13.5" customHeight="1" x14ac:dyDescent="0.35"/>
    <row r="497" ht="13.5" customHeight="1" x14ac:dyDescent="0.35"/>
    <row r="498" ht="13.5" customHeight="1" x14ac:dyDescent="0.35"/>
    <row r="499" ht="13.5" customHeight="1" x14ac:dyDescent="0.35"/>
    <row r="500" ht="13.5" customHeight="1" x14ac:dyDescent="0.35"/>
    <row r="501" ht="13.5" customHeight="1" x14ac:dyDescent="0.35"/>
    <row r="502" ht="13.5" customHeight="1" x14ac:dyDescent="0.35"/>
    <row r="503" ht="13.5" customHeight="1" x14ac:dyDescent="0.35"/>
    <row r="504" ht="13.5" customHeight="1" x14ac:dyDescent="0.35"/>
    <row r="505" ht="13.5" customHeight="1" x14ac:dyDescent="0.35"/>
    <row r="506" ht="13.5" customHeight="1" x14ac:dyDescent="0.35"/>
    <row r="507" ht="13.5" customHeight="1" x14ac:dyDescent="0.35"/>
    <row r="508" ht="13.5" customHeight="1" x14ac:dyDescent="0.35"/>
    <row r="509" ht="13.5" customHeight="1" x14ac:dyDescent="0.35"/>
    <row r="510" ht="13.5" customHeight="1" x14ac:dyDescent="0.35"/>
    <row r="511" ht="13.5" customHeight="1" x14ac:dyDescent="0.35"/>
    <row r="512" ht="13.5" customHeight="1" x14ac:dyDescent="0.35"/>
    <row r="513" ht="13.5" customHeight="1" x14ac:dyDescent="0.35"/>
    <row r="514" ht="13.5" customHeight="1" x14ac:dyDescent="0.35"/>
    <row r="515" ht="13.5" customHeight="1" x14ac:dyDescent="0.35"/>
    <row r="516" ht="13.5" customHeight="1" x14ac:dyDescent="0.35"/>
    <row r="517" ht="13.5" customHeight="1" x14ac:dyDescent="0.35"/>
    <row r="518" ht="13.5" customHeight="1" x14ac:dyDescent="0.35"/>
    <row r="519" ht="13.5" customHeight="1" x14ac:dyDescent="0.35"/>
    <row r="520" ht="13.5" customHeight="1" x14ac:dyDescent="0.35"/>
    <row r="521" ht="13.5" customHeight="1" x14ac:dyDescent="0.35"/>
    <row r="522" ht="13.5" customHeight="1" x14ac:dyDescent="0.35"/>
    <row r="523" ht="13.5" customHeight="1" x14ac:dyDescent="0.35"/>
    <row r="524" ht="13.5" customHeight="1" x14ac:dyDescent="0.35"/>
    <row r="525" ht="13.5" customHeight="1" x14ac:dyDescent="0.35"/>
    <row r="526" ht="13.5" customHeight="1" x14ac:dyDescent="0.35"/>
    <row r="527" ht="13.5" customHeight="1" x14ac:dyDescent="0.35"/>
    <row r="528" ht="13.5" customHeight="1" x14ac:dyDescent="0.35"/>
    <row r="529" ht="13.5" customHeight="1" x14ac:dyDescent="0.35"/>
    <row r="530" ht="13.5" customHeight="1" x14ac:dyDescent="0.35"/>
    <row r="531" ht="13.5" customHeight="1" x14ac:dyDescent="0.35"/>
    <row r="532" ht="13.5" customHeight="1" x14ac:dyDescent="0.35"/>
    <row r="533" ht="13.5" customHeight="1" x14ac:dyDescent="0.35"/>
    <row r="534" ht="13.5" customHeight="1" x14ac:dyDescent="0.35"/>
    <row r="535" ht="13.5" customHeight="1" x14ac:dyDescent="0.35"/>
    <row r="536" ht="13.5" customHeight="1" x14ac:dyDescent="0.35"/>
    <row r="537" ht="13.5" customHeight="1" x14ac:dyDescent="0.35"/>
    <row r="538" ht="13.5" customHeight="1" x14ac:dyDescent="0.35"/>
    <row r="539" ht="13.5" customHeight="1" x14ac:dyDescent="0.35"/>
    <row r="540" ht="13.5" customHeight="1" x14ac:dyDescent="0.35"/>
    <row r="541" ht="13.5" customHeight="1" x14ac:dyDescent="0.35"/>
    <row r="542" ht="13.5" customHeight="1" x14ac:dyDescent="0.35"/>
    <row r="543" ht="13.5" customHeight="1" x14ac:dyDescent="0.35"/>
    <row r="544" ht="13.5" customHeight="1" x14ac:dyDescent="0.35"/>
    <row r="545" ht="13.5" customHeight="1" x14ac:dyDescent="0.35"/>
    <row r="546" ht="13.5" customHeight="1" x14ac:dyDescent="0.35"/>
    <row r="547" ht="13.5" customHeight="1" x14ac:dyDescent="0.35"/>
    <row r="548" ht="13.5" customHeight="1" x14ac:dyDescent="0.35"/>
    <row r="549" ht="13.5" customHeight="1" x14ac:dyDescent="0.35"/>
    <row r="550" ht="13.5" customHeight="1" x14ac:dyDescent="0.35"/>
    <row r="551" ht="13.5" customHeight="1" x14ac:dyDescent="0.35"/>
    <row r="552" ht="13.5" customHeight="1" x14ac:dyDescent="0.35"/>
    <row r="553" ht="13.5" customHeight="1" x14ac:dyDescent="0.35"/>
    <row r="554" ht="13.5" customHeight="1" x14ac:dyDescent="0.35"/>
    <row r="555" ht="13.5" customHeight="1" x14ac:dyDescent="0.35"/>
    <row r="556" ht="13.5" customHeight="1" x14ac:dyDescent="0.35"/>
    <row r="557" ht="13.5" customHeight="1" x14ac:dyDescent="0.35"/>
    <row r="558" ht="13.5" customHeight="1" x14ac:dyDescent="0.35"/>
    <row r="559" ht="13.5" customHeight="1" x14ac:dyDescent="0.35"/>
    <row r="560" ht="13.5" customHeight="1" x14ac:dyDescent="0.35"/>
    <row r="561" ht="13.5" customHeight="1" x14ac:dyDescent="0.35"/>
    <row r="562" ht="13.5" customHeight="1" x14ac:dyDescent="0.35"/>
    <row r="563" ht="13.5" customHeight="1" x14ac:dyDescent="0.35"/>
    <row r="564" ht="13.5" customHeight="1" x14ac:dyDescent="0.35"/>
    <row r="565" ht="13.5" customHeight="1" x14ac:dyDescent="0.35"/>
    <row r="566" ht="13.5" customHeight="1" x14ac:dyDescent="0.35"/>
    <row r="567" ht="13.5" customHeight="1" x14ac:dyDescent="0.35"/>
    <row r="568" ht="13.5" customHeight="1" x14ac:dyDescent="0.35"/>
    <row r="569" ht="13.5" customHeight="1" x14ac:dyDescent="0.35"/>
    <row r="570" ht="13.5" customHeight="1" x14ac:dyDescent="0.35"/>
    <row r="571" ht="13.5" customHeight="1" x14ac:dyDescent="0.35"/>
    <row r="572" ht="13.5" customHeight="1" x14ac:dyDescent="0.35"/>
    <row r="573" ht="13.5" customHeight="1" x14ac:dyDescent="0.35"/>
    <row r="574" ht="13.5" customHeight="1" x14ac:dyDescent="0.35"/>
    <row r="575" ht="13.5" customHeight="1" x14ac:dyDescent="0.35"/>
    <row r="576" ht="13.5" customHeight="1" x14ac:dyDescent="0.35"/>
    <row r="577" ht="13.5" customHeight="1" x14ac:dyDescent="0.35"/>
    <row r="578" ht="13.5" customHeight="1" x14ac:dyDescent="0.35"/>
    <row r="579" ht="13.5" customHeight="1" x14ac:dyDescent="0.35"/>
    <row r="580" ht="13.5" customHeight="1" x14ac:dyDescent="0.35"/>
    <row r="581" ht="13.5" customHeight="1" x14ac:dyDescent="0.35"/>
    <row r="582" ht="13.5" customHeight="1" x14ac:dyDescent="0.35"/>
    <row r="583" ht="13.5" customHeight="1" x14ac:dyDescent="0.35"/>
    <row r="584" ht="13.5" customHeight="1" x14ac:dyDescent="0.35"/>
    <row r="585" ht="13.5" customHeight="1" x14ac:dyDescent="0.35"/>
    <row r="586" ht="13.5" customHeight="1" x14ac:dyDescent="0.35"/>
    <row r="587" ht="13.5" customHeight="1" x14ac:dyDescent="0.35"/>
    <row r="588" ht="13.5" customHeight="1" x14ac:dyDescent="0.35"/>
    <row r="589" ht="13.5" customHeight="1" x14ac:dyDescent="0.35"/>
    <row r="590" ht="13.5" customHeight="1" x14ac:dyDescent="0.35"/>
    <row r="591" ht="13.5" customHeight="1" x14ac:dyDescent="0.35"/>
    <row r="592" ht="13.5" customHeight="1" x14ac:dyDescent="0.35"/>
    <row r="593" ht="13.5" customHeight="1" x14ac:dyDescent="0.35"/>
    <row r="594" ht="13.5" customHeight="1" x14ac:dyDescent="0.35"/>
    <row r="595" ht="13.5" customHeight="1" x14ac:dyDescent="0.35"/>
    <row r="596" ht="13.5" customHeight="1" x14ac:dyDescent="0.35"/>
    <row r="597" ht="13.5" customHeight="1" x14ac:dyDescent="0.35"/>
    <row r="598" ht="13.5" customHeight="1" x14ac:dyDescent="0.35"/>
    <row r="599" ht="13.5" customHeight="1" x14ac:dyDescent="0.35"/>
    <row r="600" ht="13.5" customHeight="1" x14ac:dyDescent="0.35"/>
    <row r="601" ht="13.5" customHeight="1" x14ac:dyDescent="0.35"/>
    <row r="602" ht="13.5" customHeight="1" x14ac:dyDescent="0.35"/>
    <row r="603" ht="13.5" customHeight="1" x14ac:dyDescent="0.35"/>
    <row r="604" ht="13.5" customHeight="1" x14ac:dyDescent="0.35"/>
    <row r="605" ht="13.5" customHeight="1" x14ac:dyDescent="0.35"/>
    <row r="606" ht="13.5" customHeight="1" x14ac:dyDescent="0.35"/>
    <row r="607" ht="13.5" customHeight="1" x14ac:dyDescent="0.35"/>
    <row r="608" ht="13.5" customHeight="1" x14ac:dyDescent="0.35"/>
    <row r="609" ht="13.5" customHeight="1" x14ac:dyDescent="0.35"/>
    <row r="610" ht="13.5" customHeight="1" x14ac:dyDescent="0.35"/>
    <row r="611" ht="13.5" customHeight="1" x14ac:dyDescent="0.35"/>
    <row r="612" ht="13.5" customHeight="1" x14ac:dyDescent="0.35"/>
    <row r="613" ht="13.5" customHeight="1" x14ac:dyDescent="0.35"/>
    <row r="614" ht="13.5" customHeight="1" x14ac:dyDescent="0.35"/>
    <row r="615" ht="13.5" customHeight="1" x14ac:dyDescent="0.35"/>
    <row r="616" ht="13.5" customHeight="1" x14ac:dyDescent="0.35"/>
    <row r="617" ht="13.5" customHeight="1" x14ac:dyDescent="0.35"/>
    <row r="618" ht="13.5" customHeight="1" x14ac:dyDescent="0.35"/>
    <row r="619" ht="13.5" customHeight="1" x14ac:dyDescent="0.35"/>
    <row r="620" ht="13.5" customHeight="1" x14ac:dyDescent="0.35"/>
    <row r="621" ht="13.5" customHeight="1" x14ac:dyDescent="0.35"/>
    <row r="622" ht="13.5" customHeight="1" x14ac:dyDescent="0.35"/>
    <row r="623" ht="13.5" customHeight="1" x14ac:dyDescent="0.35"/>
    <row r="624" ht="13.5" customHeight="1" x14ac:dyDescent="0.35"/>
    <row r="625" ht="13.5" customHeight="1" x14ac:dyDescent="0.35"/>
    <row r="626" ht="13.5" customHeight="1" x14ac:dyDescent="0.35"/>
    <row r="627" ht="13.5" customHeight="1" x14ac:dyDescent="0.35"/>
    <row r="628" ht="13.5" customHeight="1" x14ac:dyDescent="0.35"/>
    <row r="629" ht="13.5" customHeight="1" x14ac:dyDescent="0.35"/>
    <row r="630" ht="13.5" customHeight="1" x14ac:dyDescent="0.35"/>
    <row r="631" ht="13.5" customHeight="1" x14ac:dyDescent="0.35"/>
    <row r="632" ht="13.5" customHeight="1" x14ac:dyDescent="0.35"/>
    <row r="633" ht="13.5" customHeight="1" x14ac:dyDescent="0.35"/>
    <row r="634" ht="13.5" customHeight="1" x14ac:dyDescent="0.35"/>
    <row r="635" ht="13.5" customHeight="1" x14ac:dyDescent="0.35"/>
    <row r="636" ht="13.5" customHeight="1" x14ac:dyDescent="0.35"/>
    <row r="637" ht="13.5" customHeight="1" x14ac:dyDescent="0.35"/>
    <row r="638" ht="13.5" customHeight="1" x14ac:dyDescent="0.35"/>
    <row r="639" ht="13.5" customHeight="1" x14ac:dyDescent="0.35"/>
    <row r="640" ht="13.5" customHeight="1" x14ac:dyDescent="0.35"/>
    <row r="641" ht="13.5" customHeight="1" x14ac:dyDescent="0.35"/>
    <row r="642" ht="13.5" customHeight="1" x14ac:dyDescent="0.35"/>
    <row r="643" ht="13.5" customHeight="1" x14ac:dyDescent="0.35"/>
    <row r="644" ht="13.5" customHeight="1" x14ac:dyDescent="0.35"/>
    <row r="645" ht="13.5" customHeight="1" x14ac:dyDescent="0.35"/>
    <row r="646" ht="13.5" customHeight="1" x14ac:dyDescent="0.35"/>
    <row r="647" ht="13.5" customHeight="1" x14ac:dyDescent="0.35"/>
    <row r="648" ht="13.5" customHeight="1" x14ac:dyDescent="0.35"/>
    <row r="649" ht="13.5" customHeight="1" x14ac:dyDescent="0.35"/>
    <row r="650" ht="13.5" customHeight="1" x14ac:dyDescent="0.35"/>
    <row r="651" ht="13.5" customHeight="1" x14ac:dyDescent="0.35"/>
    <row r="652" ht="13.5" customHeight="1" x14ac:dyDescent="0.35"/>
    <row r="653" ht="13.5" customHeight="1" x14ac:dyDescent="0.35"/>
    <row r="654" ht="13.5" customHeight="1" x14ac:dyDescent="0.35"/>
    <row r="655" ht="13.5" customHeight="1" x14ac:dyDescent="0.35"/>
    <row r="656" ht="13.5" customHeight="1" x14ac:dyDescent="0.35"/>
    <row r="657" ht="13.5" customHeight="1" x14ac:dyDescent="0.35"/>
    <row r="658" ht="13.5" customHeight="1" x14ac:dyDescent="0.35"/>
    <row r="659" ht="13.5" customHeight="1" x14ac:dyDescent="0.35"/>
    <row r="660" ht="13.5" customHeight="1" x14ac:dyDescent="0.35"/>
    <row r="661" ht="13.5" customHeight="1" x14ac:dyDescent="0.35"/>
    <row r="662" ht="13.5" customHeight="1" x14ac:dyDescent="0.35"/>
    <row r="663" ht="13.5" customHeight="1" x14ac:dyDescent="0.35"/>
    <row r="664" ht="13.5" customHeight="1" x14ac:dyDescent="0.35"/>
    <row r="665" ht="13.5" customHeight="1" x14ac:dyDescent="0.35"/>
    <row r="666" ht="13.5" customHeight="1" x14ac:dyDescent="0.35"/>
    <row r="667" ht="13.5" customHeight="1" x14ac:dyDescent="0.35"/>
    <row r="668" ht="13.5" customHeight="1" x14ac:dyDescent="0.35"/>
    <row r="669" ht="13.5" customHeight="1" x14ac:dyDescent="0.35"/>
    <row r="670" ht="13.5" customHeight="1" x14ac:dyDescent="0.35"/>
    <row r="671" ht="13.5" customHeight="1" x14ac:dyDescent="0.35"/>
    <row r="672" ht="13.5" customHeight="1" x14ac:dyDescent="0.35"/>
    <row r="673" ht="13.5" customHeight="1" x14ac:dyDescent="0.35"/>
    <row r="674" ht="13.5" customHeight="1" x14ac:dyDescent="0.35"/>
    <row r="675" ht="13.5" customHeight="1" x14ac:dyDescent="0.35"/>
    <row r="676" ht="13.5" customHeight="1" x14ac:dyDescent="0.35"/>
    <row r="677" ht="13.5" customHeight="1" x14ac:dyDescent="0.35"/>
    <row r="678" ht="13.5" customHeight="1" x14ac:dyDescent="0.35"/>
    <row r="679" ht="13.5" customHeight="1" x14ac:dyDescent="0.35"/>
    <row r="680" ht="13.5" customHeight="1" x14ac:dyDescent="0.35"/>
    <row r="681" ht="13.5" customHeight="1" x14ac:dyDescent="0.35"/>
    <row r="682" ht="13.5" customHeight="1" x14ac:dyDescent="0.35"/>
    <row r="683" ht="13.5" customHeight="1" x14ac:dyDescent="0.35"/>
    <row r="684" ht="13.5" customHeight="1" x14ac:dyDescent="0.35"/>
    <row r="685" ht="13.5" customHeight="1" x14ac:dyDescent="0.35"/>
    <row r="686" ht="13.5" customHeight="1" x14ac:dyDescent="0.35"/>
    <row r="687" ht="13.5" customHeight="1" x14ac:dyDescent="0.35"/>
    <row r="688" ht="13.5" customHeight="1" x14ac:dyDescent="0.35"/>
    <row r="689" ht="13.5" customHeight="1" x14ac:dyDescent="0.35"/>
    <row r="690" ht="13.5" customHeight="1" x14ac:dyDescent="0.35"/>
    <row r="691" ht="13.5" customHeight="1" x14ac:dyDescent="0.35"/>
    <row r="692" ht="13.5" customHeight="1" x14ac:dyDescent="0.35"/>
    <row r="693" ht="13.5" customHeight="1" x14ac:dyDescent="0.35"/>
    <row r="694" ht="13.5" customHeight="1" x14ac:dyDescent="0.35"/>
    <row r="695" ht="13.5" customHeight="1" x14ac:dyDescent="0.35"/>
    <row r="696" ht="13.5" customHeight="1" x14ac:dyDescent="0.35"/>
    <row r="697" ht="13.5" customHeight="1" x14ac:dyDescent="0.35"/>
    <row r="698" ht="13.5" customHeight="1" x14ac:dyDescent="0.35"/>
    <row r="699" ht="13.5" customHeight="1" x14ac:dyDescent="0.35"/>
    <row r="700" ht="13.5" customHeight="1" x14ac:dyDescent="0.35"/>
    <row r="701" ht="13.5" customHeight="1" x14ac:dyDescent="0.35"/>
    <row r="702" ht="13.5" customHeight="1" x14ac:dyDescent="0.35"/>
    <row r="703" ht="13.5" customHeight="1" x14ac:dyDescent="0.35"/>
    <row r="704" ht="13.5" customHeight="1" x14ac:dyDescent="0.35"/>
    <row r="705" ht="13.5" customHeight="1" x14ac:dyDescent="0.35"/>
    <row r="706" ht="13.5" customHeight="1" x14ac:dyDescent="0.35"/>
    <row r="707" ht="13.5" customHeight="1" x14ac:dyDescent="0.35"/>
    <row r="708" ht="13.5" customHeight="1" x14ac:dyDescent="0.35"/>
    <row r="709" ht="13.5" customHeight="1" x14ac:dyDescent="0.35"/>
    <row r="710" ht="13.5" customHeight="1" x14ac:dyDescent="0.35"/>
    <row r="711" ht="13.5" customHeight="1" x14ac:dyDescent="0.35"/>
    <row r="712" ht="13.5" customHeight="1" x14ac:dyDescent="0.35"/>
    <row r="713" ht="13.5" customHeight="1" x14ac:dyDescent="0.35"/>
    <row r="714" ht="13.5" customHeight="1" x14ac:dyDescent="0.35"/>
    <row r="715" ht="13.5" customHeight="1" x14ac:dyDescent="0.35"/>
    <row r="716" ht="13.5" customHeight="1" x14ac:dyDescent="0.35"/>
    <row r="717" ht="13.5" customHeight="1" x14ac:dyDescent="0.35"/>
    <row r="718" ht="13.5" customHeight="1" x14ac:dyDescent="0.35"/>
    <row r="719" ht="13.5" customHeight="1" x14ac:dyDescent="0.35"/>
    <row r="720" ht="13.5" customHeight="1" x14ac:dyDescent="0.35"/>
    <row r="721" ht="13.5" customHeight="1" x14ac:dyDescent="0.35"/>
    <row r="722" ht="13.5" customHeight="1" x14ac:dyDescent="0.35"/>
    <row r="723" ht="13.5" customHeight="1" x14ac:dyDescent="0.35"/>
    <row r="724" ht="13.5" customHeight="1" x14ac:dyDescent="0.35"/>
    <row r="725" ht="13.5" customHeight="1" x14ac:dyDescent="0.35"/>
    <row r="726" ht="13.5" customHeight="1" x14ac:dyDescent="0.35"/>
    <row r="727" ht="13.5" customHeight="1" x14ac:dyDescent="0.35"/>
    <row r="728" ht="13.5" customHeight="1" x14ac:dyDescent="0.35"/>
    <row r="729" ht="13.5" customHeight="1" x14ac:dyDescent="0.35"/>
    <row r="730" ht="13.5" customHeight="1" x14ac:dyDescent="0.35"/>
    <row r="731" ht="13.5" customHeight="1" x14ac:dyDescent="0.35"/>
    <row r="732" ht="13.5" customHeight="1" x14ac:dyDescent="0.35"/>
    <row r="733" ht="13.5" customHeight="1" x14ac:dyDescent="0.35"/>
    <row r="734" ht="13.5" customHeight="1" x14ac:dyDescent="0.35"/>
    <row r="735" ht="13.5" customHeight="1" x14ac:dyDescent="0.35"/>
    <row r="736" ht="13.5" customHeight="1" x14ac:dyDescent="0.35"/>
    <row r="737" ht="13.5" customHeight="1" x14ac:dyDescent="0.35"/>
    <row r="738" ht="13.5" customHeight="1" x14ac:dyDescent="0.35"/>
    <row r="739" ht="13.5" customHeight="1" x14ac:dyDescent="0.35"/>
    <row r="740" ht="13.5" customHeight="1" x14ac:dyDescent="0.35"/>
    <row r="741" ht="13.5" customHeight="1" x14ac:dyDescent="0.35"/>
    <row r="742" ht="13.5" customHeight="1" x14ac:dyDescent="0.35"/>
    <row r="743" ht="13.5" customHeight="1" x14ac:dyDescent="0.35"/>
    <row r="744" ht="13.5" customHeight="1" x14ac:dyDescent="0.35"/>
    <row r="745" ht="13.5" customHeight="1" x14ac:dyDescent="0.35"/>
    <row r="746" ht="13.5" customHeight="1" x14ac:dyDescent="0.35"/>
    <row r="747" ht="13.5" customHeight="1" x14ac:dyDescent="0.35"/>
    <row r="748" ht="13.5" customHeight="1" x14ac:dyDescent="0.35"/>
    <row r="749" ht="13.5" customHeight="1" x14ac:dyDescent="0.35"/>
    <row r="750" ht="13.5" customHeight="1" x14ac:dyDescent="0.35"/>
    <row r="751" ht="13.5" customHeight="1" x14ac:dyDescent="0.35"/>
    <row r="752" ht="13.5" customHeight="1" x14ac:dyDescent="0.35"/>
    <row r="753" ht="13.5" customHeight="1" x14ac:dyDescent="0.35"/>
    <row r="754" ht="13.5" customHeight="1" x14ac:dyDescent="0.35"/>
    <row r="755" ht="13.5" customHeight="1" x14ac:dyDescent="0.35"/>
    <row r="756" ht="13.5" customHeight="1" x14ac:dyDescent="0.35"/>
    <row r="757" ht="13.5" customHeight="1" x14ac:dyDescent="0.35"/>
    <row r="758" ht="13.5" customHeight="1" x14ac:dyDescent="0.35"/>
    <row r="759" ht="13.5" customHeight="1" x14ac:dyDescent="0.35"/>
    <row r="760" ht="13.5" customHeight="1" x14ac:dyDescent="0.35"/>
    <row r="761" ht="13.5" customHeight="1" x14ac:dyDescent="0.35"/>
    <row r="762" ht="13.5" customHeight="1" x14ac:dyDescent="0.35"/>
    <row r="763" ht="13.5" customHeight="1" x14ac:dyDescent="0.35"/>
    <row r="764" ht="13.5" customHeight="1" x14ac:dyDescent="0.35"/>
    <row r="765" ht="13.5" customHeight="1" x14ac:dyDescent="0.35"/>
    <row r="766" ht="13.5" customHeight="1" x14ac:dyDescent="0.35"/>
    <row r="767" ht="13.5" customHeight="1" x14ac:dyDescent="0.35"/>
    <row r="768" ht="13.5" customHeight="1" x14ac:dyDescent="0.35"/>
    <row r="769" ht="13.5" customHeight="1" x14ac:dyDescent="0.35"/>
    <row r="770" ht="13.5" customHeight="1" x14ac:dyDescent="0.35"/>
    <row r="771" ht="13.5" customHeight="1" x14ac:dyDescent="0.35"/>
    <row r="772" ht="13.5" customHeight="1" x14ac:dyDescent="0.35"/>
    <row r="773" ht="13.5" customHeight="1" x14ac:dyDescent="0.35"/>
    <row r="774" ht="13.5" customHeight="1" x14ac:dyDescent="0.35"/>
    <row r="775" ht="13.5" customHeight="1" x14ac:dyDescent="0.35"/>
    <row r="776" ht="13.5" customHeight="1" x14ac:dyDescent="0.35"/>
    <row r="777" ht="13.5" customHeight="1" x14ac:dyDescent="0.35"/>
    <row r="778" ht="13.5" customHeight="1" x14ac:dyDescent="0.35"/>
    <row r="779" ht="13.5" customHeight="1" x14ac:dyDescent="0.35"/>
    <row r="780" ht="13.5" customHeight="1" x14ac:dyDescent="0.35"/>
    <row r="781" ht="13.5" customHeight="1" x14ac:dyDescent="0.35"/>
    <row r="782" ht="13.5" customHeight="1" x14ac:dyDescent="0.35"/>
    <row r="783" ht="13.5" customHeight="1" x14ac:dyDescent="0.35"/>
    <row r="784" ht="13.5" customHeight="1" x14ac:dyDescent="0.35"/>
    <row r="785" ht="13.5" customHeight="1" x14ac:dyDescent="0.35"/>
    <row r="786" ht="13.5" customHeight="1" x14ac:dyDescent="0.35"/>
    <row r="787" ht="13.5" customHeight="1" x14ac:dyDescent="0.35"/>
    <row r="788" ht="13.5" customHeight="1" x14ac:dyDescent="0.35"/>
    <row r="789" ht="13.5" customHeight="1" x14ac:dyDescent="0.35"/>
    <row r="790" ht="13.5" customHeight="1" x14ac:dyDescent="0.35"/>
    <row r="791" ht="13.5" customHeight="1" x14ac:dyDescent="0.35"/>
    <row r="792" ht="13.5" customHeight="1" x14ac:dyDescent="0.35"/>
    <row r="793" ht="13.5" customHeight="1" x14ac:dyDescent="0.35"/>
    <row r="794" ht="13.5" customHeight="1" x14ac:dyDescent="0.35"/>
    <row r="795" ht="13.5" customHeight="1" x14ac:dyDescent="0.35"/>
    <row r="796" ht="13.5" customHeight="1" x14ac:dyDescent="0.35"/>
    <row r="797" ht="13.5" customHeight="1" x14ac:dyDescent="0.35"/>
    <row r="798" ht="13.5" customHeight="1" x14ac:dyDescent="0.35"/>
    <row r="799" ht="13.5" customHeight="1" x14ac:dyDescent="0.35"/>
    <row r="800" ht="13.5" customHeight="1" x14ac:dyDescent="0.35"/>
    <row r="801" ht="13.5" customHeight="1" x14ac:dyDescent="0.35"/>
    <row r="802" ht="13.5" customHeight="1" x14ac:dyDescent="0.35"/>
    <row r="803" ht="13.5" customHeight="1" x14ac:dyDescent="0.35"/>
    <row r="804" ht="13.5" customHeight="1" x14ac:dyDescent="0.35"/>
    <row r="805" ht="13.5" customHeight="1" x14ac:dyDescent="0.35"/>
    <row r="806" ht="13.5" customHeight="1" x14ac:dyDescent="0.35"/>
    <row r="807" ht="13.5" customHeight="1" x14ac:dyDescent="0.35"/>
    <row r="808" ht="13.5" customHeight="1" x14ac:dyDescent="0.35"/>
    <row r="809" ht="13.5" customHeight="1" x14ac:dyDescent="0.35"/>
    <row r="810" ht="13.5" customHeight="1" x14ac:dyDescent="0.35"/>
    <row r="811" ht="13.5" customHeight="1" x14ac:dyDescent="0.35"/>
    <row r="812" ht="13.5" customHeight="1" x14ac:dyDescent="0.35"/>
    <row r="813" ht="13.5" customHeight="1" x14ac:dyDescent="0.35"/>
    <row r="814" ht="13.5" customHeight="1" x14ac:dyDescent="0.35"/>
    <row r="815" ht="13.5" customHeight="1" x14ac:dyDescent="0.35"/>
    <row r="816" ht="13.5" customHeight="1" x14ac:dyDescent="0.35"/>
    <row r="817" ht="13.5" customHeight="1" x14ac:dyDescent="0.35"/>
    <row r="818" ht="13.5" customHeight="1" x14ac:dyDescent="0.35"/>
    <row r="819" ht="13.5" customHeight="1" x14ac:dyDescent="0.35"/>
    <row r="820" ht="13.5" customHeight="1" x14ac:dyDescent="0.35"/>
    <row r="821" ht="13.5" customHeight="1" x14ac:dyDescent="0.35"/>
    <row r="822" ht="13.5" customHeight="1" x14ac:dyDescent="0.35"/>
    <row r="823" ht="13.5" customHeight="1" x14ac:dyDescent="0.35"/>
    <row r="824" ht="13.5" customHeight="1" x14ac:dyDescent="0.35"/>
    <row r="825" ht="13.5" customHeight="1" x14ac:dyDescent="0.35"/>
    <row r="826" ht="13.5" customHeight="1" x14ac:dyDescent="0.35"/>
    <row r="827" ht="13.5" customHeight="1" x14ac:dyDescent="0.35"/>
    <row r="828" ht="13.5" customHeight="1" x14ac:dyDescent="0.35"/>
    <row r="829" ht="13.5" customHeight="1" x14ac:dyDescent="0.35"/>
    <row r="830" ht="13.5" customHeight="1" x14ac:dyDescent="0.35"/>
    <row r="831" ht="13.5" customHeight="1" x14ac:dyDescent="0.35"/>
    <row r="832" ht="13.5" customHeight="1" x14ac:dyDescent="0.35"/>
    <row r="833" ht="13.5" customHeight="1" x14ac:dyDescent="0.35"/>
    <row r="834" ht="13.5" customHeight="1" x14ac:dyDescent="0.35"/>
    <row r="835" ht="13.5" customHeight="1" x14ac:dyDescent="0.35"/>
    <row r="836" ht="13.5" customHeight="1" x14ac:dyDescent="0.35"/>
    <row r="837" ht="13.5" customHeight="1" x14ac:dyDescent="0.35"/>
    <row r="838" ht="13.5" customHeight="1" x14ac:dyDescent="0.35"/>
    <row r="839" ht="13.5" customHeight="1" x14ac:dyDescent="0.35"/>
    <row r="840" ht="13.5" customHeight="1" x14ac:dyDescent="0.35"/>
    <row r="841" ht="13.5" customHeight="1" x14ac:dyDescent="0.35"/>
    <row r="842" ht="13.5" customHeight="1" x14ac:dyDescent="0.35"/>
    <row r="843" ht="13.5" customHeight="1" x14ac:dyDescent="0.35"/>
    <row r="844" ht="13.5" customHeight="1" x14ac:dyDescent="0.35"/>
    <row r="845" ht="13.5" customHeight="1" x14ac:dyDescent="0.35"/>
    <row r="846" ht="13.5" customHeight="1" x14ac:dyDescent="0.35"/>
    <row r="847" ht="13.5" customHeight="1" x14ac:dyDescent="0.35"/>
    <row r="848" ht="13.5" customHeight="1" x14ac:dyDescent="0.35"/>
    <row r="849" ht="13.5" customHeight="1" x14ac:dyDescent="0.35"/>
    <row r="850" ht="13.5" customHeight="1" x14ac:dyDescent="0.35"/>
    <row r="851" ht="13.5" customHeight="1" x14ac:dyDescent="0.35"/>
    <row r="852" ht="13.5" customHeight="1" x14ac:dyDescent="0.35"/>
    <row r="853" ht="13.5" customHeight="1" x14ac:dyDescent="0.35"/>
    <row r="854" ht="13.5" customHeight="1" x14ac:dyDescent="0.35"/>
    <row r="855" ht="13.5" customHeight="1" x14ac:dyDescent="0.35"/>
    <row r="856" ht="13.5" customHeight="1" x14ac:dyDescent="0.35"/>
    <row r="857" ht="13.5" customHeight="1" x14ac:dyDescent="0.35"/>
    <row r="858" ht="13.5" customHeight="1" x14ac:dyDescent="0.35"/>
    <row r="859" ht="13.5" customHeight="1" x14ac:dyDescent="0.35"/>
    <row r="860" ht="13.5" customHeight="1" x14ac:dyDescent="0.35"/>
    <row r="861" ht="13.5" customHeight="1" x14ac:dyDescent="0.35"/>
    <row r="862" ht="13.5" customHeight="1" x14ac:dyDescent="0.35"/>
    <row r="863" ht="13.5" customHeight="1" x14ac:dyDescent="0.35"/>
    <row r="864" ht="13.5" customHeight="1" x14ac:dyDescent="0.35"/>
    <row r="865" ht="13.5" customHeight="1" x14ac:dyDescent="0.35"/>
    <row r="866" ht="13.5" customHeight="1" x14ac:dyDescent="0.35"/>
    <row r="867" ht="13.5" customHeight="1" x14ac:dyDescent="0.35"/>
    <row r="868" ht="13.5" customHeight="1" x14ac:dyDescent="0.35"/>
    <row r="869" ht="13.5" customHeight="1" x14ac:dyDescent="0.35"/>
    <row r="870" ht="13.5" customHeight="1" x14ac:dyDescent="0.35"/>
    <row r="871" ht="13.5" customHeight="1" x14ac:dyDescent="0.35"/>
    <row r="872" ht="13.5" customHeight="1" x14ac:dyDescent="0.35"/>
    <row r="873" ht="13.5" customHeight="1" x14ac:dyDescent="0.35"/>
    <row r="874" ht="13.5" customHeight="1" x14ac:dyDescent="0.35"/>
    <row r="875" ht="13.5" customHeight="1" x14ac:dyDescent="0.35"/>
    <row r="876" ht="13.5" customHeight="1" x14ac:dyDescent="0.35"/>
    <row r="877" ht="13.5" customHeight="1" x14ac:dyDescent="0.35"/>
    <row r="878" ht="13.5" customHeight="1" x14ac:dyDescent="0.35"/>
    <row r="879" ht="13.5" customHeight="1" x14ac:dyDescent="0.35"/>
    <row r="880" ht="13.5" customHeight="1" x14ac:dyDescent="0.35"/>
    <row r="881" ht="13.5" customHeight="1" x14ac:dyDescent="0.35"/>
    <row r="882" ht="13.5" customHeight="1" x14ac:dyDescent="0.35"/>
    <row r="883" ht="13.5" customHeight="1" x14ac:dyDescent="0.35"/>
    <row r="884" ht="13.5" customHeight="1" x14ac:dyDescent="0.35"/>
    <row r="885" ht="13.5" customHeight="1" x14ac:dyDescent="0.35"/>
    <row r="886" ht="13.5" customHeight="1" x14ac:dyDescent="0.35"/>
    <row r="887" ht="13.5" customHeight="1" x14ac:dyDescent="0.35"/>
    <row r="888" ht="13.5" customHeight="1" x14ac:dyDescent="0.35"/>
    <row r="889" ht="13.5" customHeight="1" x14ac:dyDescent="0.35"/>
    <row r="890" ht="13.5" customHeight="1" x14ac:dyDescent="0.35"/>
    <row r="891" ht="13.5" customHeight="1" x14ac:dyDescent="0.35"/>
    <row r="892" ht="13.5" customHeight="1" x14ac:dyDescent="0.35"/>
    <row r="893" ht="13.5" customHeight="1" x14ac:dyDescent="0.35"/>
    <row r="894" ht="13.5" customHeight="1" x14ac:dyDescent="0.35"/>
    <row r="895" ht="13.5" customHeight="1" x14ac:dyDescent="0.35"/>
    <row r="896" ht="13.5" customHeight="1" x14ac:dyDescent="0.35"/>
    <row r="897" ht="13.5" customHeight="1" x14ac:dyDescent="0.35"/>
    <row r="898" ht="13.5" customHeight="1" x14ac:dyDescent="0.35"/>
    <row r="899" ht="13.5" customHeight="1" x14ac:dyDescent="0.35"/>
    <row r="900" ht="13.5" customHeight="1" x14ac:dyDescent="0.35"/>
    <row r="901" ht="13.5" customHeight="1" x14ac:dyDescent="0.35"/>
    <row r="902" ht="13.5" customHeight="1" x14ac:dyDescent="0.35"/>
    <row r="903" ht="13.5" customHeight="1" x14ac:dyDescent="0.35"/>
    <row r="904" ht="13.5" customHeight="1" x14ac:dyDescent="0.35"/>
    <row r="905" ht="13.5" customHeight="1" x14ac:dyDescent="0.35"/>
    <row r="906" ht="13.5" customHeight="1" x14ac:dyDescent="0.35"/>
    <row r="907" ht="13.5" customHeight="1" x14ac:dyDescent="0.35"/>
    <row r="908" ht="13.5" customHeight="1" x14ac:dyDescent="0.35"/>
    <row r="909" ht="13.5" customHeight="1" x14ac:dyDescent="0.35"/>
    <row r="910" ht="13.5" customHeight="1" x14ac:dyDescent="0.35"/>
    <row r="911" ht="13.5" customHeight="1" x14ac:dyDescent="0.35"/>
    <row r="912" ht="13.5" customHeight="1" x14ac:dyDescent="0.35"/>
    <row r="913" ht="13.5" customHeight="1" x14ac:dyDescent="0.35"/>
    <row r="914" ht="13.5" customHeight="1" x14ac:dyDescent="0.35"/>
    <row r="915" ht="13.5" customHeight="1" x14ac:dyDescent="0.35"/>
    <row r="916" ht="13.5" customHeight="1" x14ac:dyDescent="0.35"/>
    <row r="917" ht="13.5" customHeight="1" x14ac:dyDescent="0.35"/>
    <row r="918" ht="13.5" customHeight="1" x14ac:dyDescent="0.35"/>
    <row r="919" ht="13.5" customHeight="1" x14ac:dyDescent="0.35"/>
    <row r="920" ht="13.5" customHeight="1" x14ac:dyDescent="0.35"/>
    <row r="921" ht="13.5" customHeight="1" x14ac:dyDescent="0.35"/>
    <row r="922" ht="13.5" customHeight="1" x14ac:dyDescent="0.35"/>
    <row r="923" ht="13.5" customHeight="1" x14ac:dyDescent="0.35"/>
    <row r="924" ht="13.5" customHeight="1" x14ac:dyDescent="0.35"/>
    <row r="925" ht="13.5" customHeight="1" x14ac:dyDescent="0.35"/>
    <row r="926" ht="13.5" customHeight="1" x14ac:dyDescent="0.35"/>
    <row r="927" ht="13.5" customHeight="1" x14ac:dyDescent="0.35"/>
    <row r="928" ht="13.5" customHeight="1" x14ac:dyDescent="0.35"/>
    <row r="929" ht="13.5" customHeight="1" x14ac:dyDescent="0.35"/>
    <row r="930" ht="13.5" customHeight="1" x14ac:dyDescent="0.35"/>
    <row r="931" ht="13.5" customHeight="1" x14ac:dyDescent="0.35"/>
    <row r="932" ht="13.5" customHeight="1" x14ac:dyDescent="0.35"/>
    <row r="933" ht="13.5" customHeight="1" x14ac:dyDescent="0.35"/>
    <row r="934" ht="13.5" customHeight="1" x14ac:dyDescent="0.35"/>
    <row r="935" ht="13.5" customHeight="1" x14ac:dyDescent="0.35"/>
    <row r="936" ht="13.5" customHeight="1" x14ac:dyDescent="0.35"/>
    <row r="937" ht="13.5" customHeight="1" x14ac:dyDescent="0.35"/>
    <row r="938" ht="13.5" customHeight="1" x14ac:dyDescent="0.35"/>
    <row r="939" ht="13.5" customHeight="1" x14ac:dyDescent="0.35"/>
    <row r="940" ht="13.5" customHeight="1" x14ac:dyDescent="0.35"/>
    <row r="941" ht="13.5" customHeight="1" x14ac:dyDescent="0.35"/>
    <row r="942" ht="13.5" customHeight="1" x14ac:dyDescent="0.35"/>
    <row r="943" ht="13.5" customHeight="1" x14ac:dyDescent="0.35"/>
    <row r="944" ht="13.5" customHeight="1" x14ac:dyDescent="0.35"/>
    <row r="945" ht="13.5" customHeight="1" x14ac:dyDescent="0.35"/>
    <row r="946" ht="13.5" customHeight="1" x14ac:dyDescent="0.35"/>
    <row r="947" ht="13.5" customHeight="1" x14ac:dyDescent="0.35"/>
    <row r="948" ht="13.5" customHeight="1" x14ac:dyDescent="0.35"/>
    <row r="949" ht="13.5" customHeight="1" x14ac:dyDescent="0.35"/>
    <row r="950" ht="13.5" customHeight="1" x14ac:dyDescent="0.35"/>
    <row r="951" ht="13.5" customHeight="1" x14ac:dyDescent="0.35"/>
    <row r="952" ht="13.5" customHeight="1" x14ac:dyDescent="0.35"/>
    <row r="953" ht="13.5" customHeight="1" x14ac:dyDescent="0.35"/>
    <row r="954" ht="13.5" customHeight="1" x14ac:dyDescent="0.35"/>
    <row r="955" ht="13.5" customHeight="1" x14ac:dyDescent="0.35"/>
    <row r="956" ht="13.5" customHeight="1" x14ac:dyDescent="0.35"/>
    <row r="957" ht="13.5" customHeight="1" x14ac:dyDescent="0.35"/>
    <row r="958" ht="13.5" customHeight="1" x14ac:dyDescent="0.35"/>
    <row r="959" ht="13.5" customHeight="1" x14ac:dyDescent="0.35"/>
    <row r="960" ht="13.5" customHeight="1" x14ac:dyDescent="0.35"/>
    <row r="961" ht="13.5" customHeight="1" x14ac:dyDescent="0.35"/>
    <row r="962" ht="13.5" customHeight="1" x14ac:dyDescent="0.35"/>
    <row r="963" ht="13.5" customHeight="1" x14ac:dyDescent="0.35"/>
    <row r="964" ht="13.5" customHeight="1" x14ac:dyDescent="0.35"/>
    <row r="965" ht="13.5" customHeight="1" x14ac:dyDescent="0.35"/>
    <row r="966" ht="13.5" customHeight="1" x14ac:dyDescent="0.35"/>
    <row r="967" ht="13.5" customHeight="1" x14ac:dyDescent="0.35"/>
    <row r="968" ht="13.5" customHeight="1" x14ac:dyDescent="0.35"/>
    <row r="969" ht="13.5" customHeight="1" x14ac:dyDescent="0.35"/>
    <row r="970" ht="13.5" customHeight="1" x14ac:dyDescent="0.35"/>
    <row r="971" ht="13.5" customHeight="1" x14ac:dyDescent="0.35"/>
    <row r="972" ht="13.5" customHeight="1" x14ac:dyDescent="0.35"/>
    <row r="973" ht="13.5" customHeight="1" x14ac:dyDescent="0.35"/>
    <row r="974" ht="13.5" customHeight="1" x14ac:dyDescent="0.35"/>
    <row r="975" ht="13.5" customHeight="1" x14ac:dyDescent="0.35"/>
    <row r="976" ht="13.5" customHeight="1" x14ac:dyDescent="0.35"/>
    <row r="977" ht="13.5" customHeight="1" x14ac:dyDescent="0.35"/>
    <row r="978" ht="13.5" customHeight="1" x14ac:dyDescent="0.35"/>
    <row r="979" ht="13.5" customHeight="1" x14ac:dyDescent="0.35"/>
    <row r="980" ht="13.5" customHeight="1" x14ac:dyDescent="0.35"/>
    <row r="981" ht="13.5" customHeight="1" x14ac:dyDescent="0.35"/>
    <row r="982" ht="13.5" customHeight="1" x14ac:dyDescent="0.35"/>
    <row r="983" ht="13.5" customHeight="1" x14ac:dyDescent="0.35"/>
    <row r="984" ht="13.5" customHeight="1" x14ac:dyDescent="0.35"/>
    <row r="985" ht="13.5" customHeight="1" x14ac:dyDescent="0.35"/>
    <row r="986" ht="13.5" customHeight="1" x14ac:dyDescent="0.35"/>
    <row r="987" ht="13.5" customHeight="1" x14ac:dyDescent="0.35"/>
    <row r="988" ht="13.5" customHeight="1" x14ac:dyDescent="0.35"/>
    <row r="989" ht="13.5" customHeight="1" x14ac:dyDescent="0.35"/>
    <row r="990" ht="13.5" customHeight="1" x14ac:dyDescent="0.35"/>
    <row r="991" ht="13.5" customHeight="1" x14ac:dyDescent="0.35"/>
    <row r="992" ht="13.5" customHeight="1" x14ac:dyDescent="0.35"/>
    <row r="993" ht="13.5" customHeight="1" x14ac:dyDescent="0.35"/>
    <row r="994" ht="13.5" customHeight="1" x14ac:dyDescent="0.35"/>
    <row r="995" ht="13.5" customHeight="1" x14ac:dyDescent="0.35"/>
    <row r="996" ht="13.5" customHeight="1" x14ac:dyDescent="0.35"/>
    <row r="997" ht="13.5" customHeight="1" x14ac:dyDescent="0.35"/>
    <row r="998" ht="13.5" customHeight="1" x14ac:dyDescent="0.35"/>
    <row r="999" ht="13.5" customHeight="1" x14ac:dyDescent="0.35"/>
    <row r="1000" ht="13.5" customHeight="1" x14ac:dyDescent="0.35"/>
  </sheetData>
  <mergeCells count="3">
    <mergeCell ref="B1:D1"/>
    <mergeCell ref="E1:G1"/>
    <mergeCell ref="H1:J1"/>
  </mergeCells>
  <pageMargins left="0.78740157499999996" right="0.78740157499999996" top="1" bottom="1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000"/>
  <sheetViews>
    <sheetView workbookViewId="0">
      <pane xSplit="2" topLeftCell="C1" activePane="topRight" state="frozen"/>
      <selection pane="topRight" activeCell="H18" sqref="H18"/>
    </sheetView>
  </sheetViews>
  <sheetFormatPr baseColWidth="10" defaultColWidth="14.453125" defaultRowHeight="15" customHeight="1" x14ac:dyDescent="0.35"/>
  <cols>
    <col min="1" max="1" width="5" customWidth="1"/>
    <col min="2" max="2" width="15.81640625" customWidth="1"/>
    <col min="3" max="3" width="11.54296875" customWidth="1"/>
    <col min="4" max="4" width="9.453125" customWidth="1"/>
    <col min="5" max="5" width="9.08984375" customWidth="1"/>
    <col min="6" max="6" width="7.54296875" customWidth="1"/>
    <col min="7" max="7" width="11.54296875" customWidth="1"/>
    <col min="8" max="8" width="9.453125" customWidth="1"/>
    <col min="9" max="9" width="9.08984375" customWidth="1"/>
    <col min="10" max="10" width="7.54296875" customWidth="1"/>
    <col min="11" max="11" width="11.453125" customWidth="1"/>
    <col min="12" max="12" width="9.453125" customWidth="1"/>
    <col min="13" max="13" width="9.08984375" customWidth="1"/>
    <col min="14" max="14" width="7.54296875" customWidth="1"/>
    <col min="15" max="15" width="7.453125" customWidth="1"/>
    <col min="16" max="16" width="11.26953125" customWidth="1"/>
    <col min="17" max="17" width="9.453125" customWidth="1"/>
    <col min="18" max="18" width="9.08984375" customWidth="1"/>
    <col min="19" max="21" width="12" customWidth="1"/>
    <col min="22" max="22" width="12.08984375" customWidth="1"/>
    <col min="23" max="23" width="10.7265625" customWidth="1"/>
    <col min="24" max="25" width="12.08984375" customWidth="1"/>
    <col min="26" max="30" width="10.7265625" customWidth="1"/>
  </cols>
  <sheetData>
    <row r="1" spans="1:30" ht="13.5" customHeight="1" x14ac:dyDescent="0.35">
      <c r="A1" s="1"/>
      <c r="B1" s="1"/>
      <c r="C1" s="71" t="s">
        <v>0</v>
      </c>
      <c r="D1" s="65"/>
      <c r="E1" s="65"/>
      <c r="F1" s="66"/>
      <c r="G1" s="71" t="s">
        <v>5</v>
      </c>
      <c r="H1" s="65"/>
      <c r="I1" s="65"/>
      <c r="J1" s="66"/>
      <c r="K1" s="72" t="s">
        <v>8</v>
      </c>
      <c r="L1" s="65"/>
      <c r="M1" s="65"/>
      <c r="N1" s="65"/>
      <c r="O1" s="66"/>
      <c r="P1" s="72" t="s">
        <v>10</v>
      </c>
      <c r="Q1" s="65"/>
      <c r="R1" s="65"/>
      <c r="S1" s="65"/>
      <c r="T1" s="66"/>
      <c r="U1" s="72" t="s">
        <v>17</v>
      </c>
      <c r="V1" s="65"/>
      <c r="W1" s="65"/>
      <c r="X1" s="66"/>
      <c r="Y1" s="73" t="s">
        <v>18</v>
      </c>
      <c r="Z1" s="15"/>
      <c r="AA1" s="15"/>
      <c r="AB1" s="15"/>
      <c r="AC1" s="15"/>
      <c r="AD1" s="15"/>
    </row>
    <row r="2" spans="1:30" ht="13.5" customHeight="1" x14ac:dyDescent="0.35">
      <c r="A2" s="1"/>
      <c r="B2" s="1"/>
      <c r="C2" s="19" t="s">
        <v>13</v>
      </c>
      <c r="D2" s="19" t="s">
        <v>14</v>
      </c>
      <c r="E2" s="19" t="s">
        <v>15</v>
      </c>
      <c r="F2" s="19" t="s">
        <v>21</v>
      </c>
      <c r="G2" s="19" t="s">
        <v>13</v>
      </c>
      <c r="H2" s="19" t="s">
        <v>14</v>
      </c>
      <c r="I2" s="19" t="s">
        <v>15</v>
      </c>
      <c r="J2" s="19" t="s">
        <v>21</v>
      </c>
      <c r="K2" s="19" t="s">
        <v>13</v>
      </c>
      <c r="L2" s="19" t="s">
        <v>14</v>
      </c>
      <c r="M2" s="19" t="s">
        <v>15</v>
      </c>
      <c r="N2" s="19" t="s">
        <v>21</v>
      </c>
      <c r="O2" s="19" t="s">
        <v>22</v>
      </c>
      <c r="P2" s="19" t="s">
        <v>13</v>
      </c>
      <c r="Q2" s="19" t="s">
        <v>14</v>
      </c>
      <c r="R2" s="19" t="s">
        <v>15</v>
      </c>
      <c r="S2" s="19" t="s">
        <v>23</v>
      </c>
      <c r="T2" s="19" t="s">
        <v>24</v>
      </c>
      <c r="U2" s="19" t="s">
        <v>13</v>
      </c>
      <c r="V2" s="19" t="s">
        <v>14</v>
      </c>
      <c r="W2" s="19" t="s">
        <v>15</v>
      </c>
      <c r="X2" s="22" t="s">
        <v>23</v>
      </c>
      <c r="Y2" s="74"/>
      <c r="Z2" s="15"/>
      <c r="AA2" s="15"/>
      <c r="AB2" s="15"/>
      <c r="AC2" s="15"/>
      <c r="AD2" s="15"/>
    </row>
    <row r="3" spans="1:30" ht="13.5" customHeight="1" x14ac:dyDescent="0.35">
      <c r="A3" s="1">
        <v>301</v>
      </c>
      <c r="B3" s="1" t="s">
        <v>25</v>
      </c>
      <c r="C3" s="25">
        <v>22500</v>
      </c>
      <c r="D3" s="25">
        <v>22987</v>
      </c>
      <c r="E3" s="25">
        <f t="shared" ref="E3:E26" si="0">C3-D3</f>
        <v>-487</v>
      </c>
      <c r="F3" s="25">
        <v>0</v>
      </c>
      <c r="G3" s="27">
        <v>7650</v>
      </c>
      <c r="H3" s="27">
        <v>7750</v>
      </c>
      <c r="I3" s="27">
        <f t="shared" ref="I3:I26" si="1">G3-H3</f>
        <v>-100</v>
      </c>
      <c r="J3" s="27">
        <v>0</v>
      </c>
      <c r="K3" s="29">
        <f t="shared" ref="K3:L3" si="2">C3+G3</f>
        <v>30150</v>
      </c>
      <c r="L3" s="29">
        <f t="shared" si="2"/>
        <v>30737</v>
      </c>
      <c r="M3" s="29">
        <f t="shared" ref="M3:M26" si="3">K3-L3</f>
        <v>-587</v>
      </c>
      <c r="N3" s="29">
        <f t="shared" ref="N3:N25" si="4">F3+J3</f>
        <v>0</v>
      </c>
      <c r="O3" s="29">
        <f t="shared" ref="O3:O25" si="5">M3+N3</f>
        <v>-587</v>
      </c>
      <c r="P3" s="31">
        <v>0</v>
      </c>
      <c r="Q3" s="31">
        <v>0</v>
      </c>
      <c r="R3" s="31">
        <f t="shared" ref="R3:R26" si="6">P3-Q3</f>
        <v>0</v>
      </c>
      <c r="S3" s="34">
        <v>0</v>
      </c>
      <c r="T3" s="34">
        <f t="shared" ref="T3:T25" si="7">R3+S3</f>
        <v>0</v>
      </c>
      <c r="U3" s="34"/>
      <c r="V3" s="34"/>
      <c r="W3" s="35"/>
      <c r="X3" s="35"/>
      <c r="Y3" s="36">
        <f t="shared" ref="Y3:Y25" si="8">O3+T3</f>
        <v>-587</v>
      </c>
      <c r="Z3" s="15"/>
      <c r="AA3" s="15"/>
      <c r="AB3" s="15"/>
      <c r="AC3" s="15"/>
      <c r="AD3" s="15"/>
    </row>
    <row r="4" spans="1:30" ht="13.5" customHeight="1" x14ac:dyDescent="0.35">
      <c r="A4" s="1">
        <v>302</v>
      </c>
      <c r="B4" s="1" t="s">
        <v>34</v>
      </c>
      <c r="C4" s="25">
        <v>20000</v>
      </c>
      <c r="D4" s="25">
        <v>9826</v>
      </c>
      <c r="E4" s="25">
        <f t="shared" si="0"/>
        <v>10174</v>
      </c>
      <c r="F4" s="25">
        <v>3000</v>
      </c>
      <c r="G4" s="27">
        <v>58702</v>
      </c>
      <c r="H4" s="27">
        <v>53307</v>
      </c>
      <c r="I4" s="27">
        <f t="shared" si="1"/>
        <v>5395</v>
      </c>
      <c r="J4" s="27">
        <v>3000</v>
      </c>
      <c r="K4" s="29">
        <f t="shared" ref="K4:L4" si="9">C4+G4</f>
        <v>78702</v>
      </c>
      <c r="L4" s="29">
        <f t="shared" si="9"/>
        <v>63133</v>
      </c>
      <c r="M4" s="29">
        <f t="shared" si="3"/>
        <v>15569</v>
      </c>
      <c r="N4" s="29">
        <f t="shared" si="4"/>
        <v>6000</v>
      </c>
      <c r="O4" s="29">
        <f t="shared" si="5"/>
        <v>21569</v>
      </c>
      <c r="P4" s="31">
        <v>4900</v>
      </c>
      <c r="Q4" s="31">
        <f>21680+856</f>
        <v>22536</v>
      </c>
      <c r="R4" s="31">
        <f t="shared" si="6"/>
        <v>-17636</v>
      </c>
      <c r="S4" s="34">
        <f>3000+16766</f>
        <v>19766</v>
      </c>
      <c r="T4" s="34">
        <f t="shared" si="7"/>
        <v>2130</v>
      </c>
      <c r="U4" s="34"/>
      <c r="V4" s="34"/>
      <c r="W4" s="35"/>
      <c r="X4" s="35"/>
      <c r="Y4" s="36">
        <f t="shared" si="8"/>
        <v>23699</v>
      </c>
      <c r="Z4" s="15"/>
      <c r="AA4" s="15"/>
      <c r="AB4" s="15"/>
      <c r="AC4" s="15"/>
      <c r="AD4" s="15"/>
    </row>
    <row r="5" spans="1:30" ht="13.5" customHeight="1" x14ac:dyDescent="0.35">
      <c r="A5" s="1">
        <v>303</v>
      </c>
      <c r="B5" s="1" t="s">
        <v>39</v>
      </c>
      <c r="C5" s="25">
        <v>8600</v>
      </c>
      <c r="D5" s="25">
        <v>11500</v>
      </c>
      <c r="E5" s="25">
        <f t="shared" si="0"/>
        <v>-2900</v>
      </c>
      <c r="F5" s="25">
        <v>3000</v>
      </c>
      <c r="G5" s="27">
        <v>0</v>
      </c>
      <c r="H5" s="27">
        <v>28700</v>
      </c>
      <c r="I5" s="27">
        <f t="shared" si="1"/>
        <v>-28700</v>
      </c>
      <c r="J5" s="27">
        <v>3000</v>
      </c>
      <c r="K5" s="29">
        <f t="shared" ref="K5:L5" si="10">C5+G5</f>
        <v>8600</v>
      </c>
      <c r="L5" s="29">
        <f t="shared" si="10"/>
        <v>40200</v>
      </c>
      <c r="M5" s="29">
        <f t="shared" si="3"/>
        <v>-31600</v>
      </c>
      <c r="N5" s="29">
        <f t="shared" si="4"/>
        <v>6000</v>
      </c>
      <c r="O5" s="29">
        <f t="shared" si="5"/>
        <v>-25600</v>
      </c>
      <c r="P5" s="31">
        <v>0</v>
      </c>
      <c r="Q5" s="31">
        <v>0</v>
      </c>
      <c r="R5" s="31">
        <f t="shared" si="6"/>
        <v>0</v>
      </c>
      <c r="S5" s="34">
        <v>0</v>
      </c>
      <c r="T5" s="34">
        <f t="shared" si="7"/>
        <v>0</v>
      </c>
      <c r="U5" s="34"/>
      <c r="V5" s="34"/>
      <c r="W5" s="35"/>
      <c r="X5" s="35"/>
      <c r="Y5" s="36">
        <f t="shared" si="8"/>
        <v>-25600</v>
      </c>
      <c r="Z5" s="15"/>
      <c r="AA5" s="15"/>
      <c r="AB5" s="15"/>
      <c r="AC5" s="15"/>
      <c r="AD5" s="15"/>
    </row>
    <row r="6" spans="1:30" ht="13.5" customHeight="1" x14ac:dyDescent="0.35">
      <c r="A6" s="1">
        <v>304</v>
      </c>
      <c r="B6" s="1" t="s">
        <v>43</v>
      </c>
      <c r="C6" s="25">
        <v>0</v>
      </c>
      <c r="D6" s="25">
        <v>16566</v>
      </c>
      <c r="E6" s="25">
        <f t="shared" si="0"/>
        <v>-16566</v>
      </c>
      <c r="F6" s="25">
        <v>3000</v>
      </c>
      <c r="G6" s="27">
        <v>0</v>
      </c>
      <c r="H6" s="27">
        <v>0</v>
      </c>
      <c r="I6" s="27">
        <f t="shared" si="1"/>
        <v>0</v>
      </c>
      <c r="J6" s="27">
        <v>3000</v>
      </c>
      <c r="K6" s="29">
        <f t="shared" ref="K6:L6" si="11">C6+G6</f>
        <v>0</v>
      </c>
      <c r="L6" s="29">
        <f t="shared" si="11"/>
        <v>16566</v>
      </c>
      <c r="M6" s="29">
        <f t="shared" si="3"/>
        <v>-16566</v>
      </c>
      <c r="N6" s="29">
        <f t="shared" si="4"/>
        <v>6000</v>
      </c>
      <c r="O6" s="29">
        <f t="shared" si="5"/>
        <v>-10566</v>
      </c>
      <c r="P6" s="31">
        <v>0</v>
      </c>
      <c r="Q6" s="31">
        <v>0</v>
      </c>
      <c r="R6" s="31">
        <f t="shared" si="6"/>
        <v>0</v>
      </c>
      <c r="S6" s="34">
        <v>0</v>
      </c>
      <c r="T6" s="34">
        <f t="shared" si="7"/>
        <v>0</v>
      </c>
      <c r="U6" s="34"/>
      <c r="V6" s="34"/>
      <c r="W6" s="35"/>
      <c r="X6" s="35"/>
      <c r="Y6" s="36">
        <f t="shared" si="8"/>
        <v>-10566</v>
      </c>
      <c r="Z6" s="15"/>
      <c r="AA6" s="15"/>
      <c r="AB6" s="15"/>
      <c r="AC6" s="15"/>
      <c r="AD6" s="15"/>
    </row>
    <row r="7" spans="1:30" ht="13.5" customHeight="1" x14ac:dyDescent="0.35">
      <c r="A7" s="1">
        <v>305</v>
      </c>
      <c r="B7" s="1" t="s">
        <v>46</v>
      </c>
      <c r="C7" s="25">
        <v>18841</v>
      </c>
      <c r="D7" s="25">
        <v>12400</v>
      </c>
      <c r="E7" s="25">
        <f t="shared" si="0"/>
        <v>6441</v>
      </c>
      <c r="F7" s="25">
        <v>3000</v>
      </c>
      <c r="G7" s="27">
        <v>6112</v>
      </c>
      <c r="H7" s="27">
        <v>13050</v>
      </c>
      <c r="I7" s="27">
        <f t="shared" si="1"/>
        <v>-6938</v>
      </c>
      <c r="J7" s="27">
        <v>3000</v>
      </c>
      <c r="K7" s="29">
        <f t="shared" ref="K7:L7" si="12">C7+G7</f>
        <v>24953</v>
      </c>
      <c r="L7" s="29">
        <f t="shared" si="12"/>
        <v>25450</v>
      </c>
      <c r="M7" s="29">
        <f t="shared" si="3"/>
        <v>-497</v>
      </c>
      <c r="N7" s="29">
        <f t="shared" si="4"/>
        <v>6000</v>
      </c>
      <c r="O7" s="29">
        <f t="shared" si="5"/>
        <v>5503</v>
      </c>
      <c r="P7" s="31">
        <v>0</v>
      </c>
      <c r="Q7" s="31">
        <v>0</v>
      </c>
      <c r="R7" s="31">
        <f t="shared" si="6"/>
        <v>0</v>
      </c>
      <c r="S7" s="34">
        <v>3000</v>
      </c>
      <c r="T7" s="34">
        <f t="shared" si="7"/>
        <v>3000</v>
      </c>
      <c r="U7" s="34"/>
      <c r="V7" s="34"/>
      <c r="W7" s="35"/>
      <c r="X7" s="35"/>
      <c r="Y7" s="36">
        <f t="shared" si="8"/>
        <v>8503</v>
      </c>
      <c r="Z7" s="15"/>
      <c r="AA7" s="15"/>
      <c r="AB7" s="15"/>
      <c r="AC7" s="15"/>
      <c r="AD7" s="15"/>
    </row>
    <row r="8" spans="1:30" ht="13.5" customHeight="1" x14ac:dyDescent="0.35">
      <c r="A8" s="1">
        <v>306</v>
      </c>
      <c r="B8" s="1" t="s">
        <v>48</v>
      </c>
      <c r="C8" s="25">
        <v>0</v>
      </c>
      <c r="D8" s="25">
        <v>14800</v>
      </c>
      <c r="E8" s="25">
        <f t="shared" si="0"/>
        <v>-14800</v>
      </c>
      <c r="F8" s="25">
        <v>3000</v>
      </c>
      <c r="G8" s="27">
        <v>0</v>
      </c>
      <c r="H8" s="27">
        <v>2700</v>
      </c>
      <c r="I8" s="27">
        <f t="shared" si="1"/>
        <v>-2700</v>
      </c>
      <c r="J8" s="27">
        <v>3000</v>
      </c>
      <c r="K8" s="29">
        <f t="shared" ref="K8:L8" si="13">C8+G8</f>
        <v>0</v>
      </c>
      <c r="L8" s="29">
        <f t="shared" si="13"/>
        <v>17500</v>
      </c>
      <c r="M8" s="29">
        <f t="shared" si="3"/>
        <v>-17500</v>
      </c>
      <c r="N8" s="29">
        <f t="shared" si="4"/>
        <v>6000</v>
      </c>
      <c r="O8" s="29">
        <f t="shared" si="5"/>
        <v>-11500</v>
      </c>
      <c r="P8" s="31">
        <v>0</v>
      </c>
      <c r="Q8" s="31">
        <v>0</v>
      </c>
      <c r="R8" s="31">
        <f t="shared" si="6"/>
        <v>0</v>
      </c>
      <c r="S8" s="34">
        <v>3000</v>
      </c>
      <c r="T8" s="34">
        <f t="shared" si="7"/>
        <v>3000</v>
      </c>
      <c r="U8" s="34"/>
      <c r="V8" s="34"/>
      <c r="W8" s="35"/>
      <c r="X8" s="35"/>
      <c r="Y8" s="36">
        <f t="shared" si="8"/>
        <v>-8500</v>
      </c>
      <c r="Z8" s="15"/>
      <c r="AA8" s="15"/>
      <c r="AB8" s="15"/>
      <c r="AC8" s="15"/>
      <c r="AD8" s="15"/>
    </row>
    <row r="9" spans="1:30" ht="13.5" customHeight="1" x14ac:dyDescent="0.35">
      <c r="A9" s="1">
        <v>307</v>
      </c>
      <c r="B9" s="1" t="s">
        <v>50</v>
      </c>
      <c r="C9" s="25">
        <v>0</v>
      </c>
      <c r="D9" s="25">
        <v>2650</v>
      </c>
      <c r="E9" s="25">
        <f t="shared" si="0"/>
        <v>-2650</v>
      </c>
      <c r="F9" s="25">
        <v>3000</v>
      </c>
      <c r="G9" s="27">
        <v>0</v>
      </c>
      <c r="H9" s="27">
        <v>1830</v>
      </c>
      <c r="I9" s="27">
        <f t="shared" si="1"/>
        <v>-1830</v>
      </c>
      <c r="J9" s="27">
        <v>3000</v>
      </c>
      <c r="K9" s="29">
        <f t="shared" ref="K9:L9" si="14">C9+G9</f>
        <v>0</v>
      </c>
      <c r="L9" s="29">
        <f t="shared" si="14"/>
        <v>4480</v>
      </c>
      <c r="M9" s="29">
        <f t="shared" si="3"/>
        <v>-4480</v>
      </c>
      <c r="N9" s="29">
        <f t="shared" si="4"/>
        <v>6000</v>
      </c>
      <c r="O9" s="29">
        <f t="shared" si="5"/>
        <v>1520</v>
      </c>
      <c r="P9" s="31">
        <v>2905</v>
      </c>
      <c r="Q9" s="31">
        <v>8858</v>
      </c>
      <c r="R9" s="31">
        <f t="shared" si="6"/>
        <v>-5953</v>
      </c>
      <c r="S9" s="34">
        <v>3000</v>
      </c>
      <c r="T9" s="34">
        <f t="shared" si="7"/>
        <v>-2953</v>
      </c>
      <c r="U9" s="34"/>
      <c r="V9" s="34"/>
      <c r="W9" s="35"/>
      <c r="X9" s="35"/>
      <c r="Y9" s="36">
        <f t="shared" si="8"/>
        <v>-1433</v>
      </c>
      <c r="Z9" s="15"/>
      <c r="AA9" s="15"/>
      <c r="AB9" s="15"/>
      <c r="AC9" s="15"/>
      <c r="AD9" s="15"/>
    </row>
    <row r="10" spans="1:30" ht="13.5" customHeight="1" x14ac:dyDescent="0.35">
      <c r="A10" s="1">
        <v>308</v>
      </c>
      <c r="B10" s="1" t="s">
        <v>53</v>
      </c>
      <c r="C10" s="25">
        <v>0</v>
      </c>
      <c r="D10" s="25">
        <v>1000</v>
      </c>
      <c r="E10" s="25">
        <f t="shared" si="0"/>
        <v>-1000</v>
      </c>
      <c r="F10" s="25">
        <v>3000</v>
      </c>
      <c r="G10" s="27">
        <v>0</v>
      </c>
      <c r="H10" s="27">
        <v>3591</v>
      </c>
      <c r="I10" s="27">
        <f t="shared" si="1"/>
        <v>-3591</v>
      </c>
      <c r="J10" s="27">
        <v>3000</v>
      </c>
      <c r="K10" s="29">
        <f t="shared" ref="K10:L10" si="15">C10+G10</f>
        <v>0</v>
      </c>
      <c r="L10" s="29">
        <f t="shared" si="15"/>
        <v>4591</v>
      </c>
      <c r="M10" s="29">
        <f t="shared" si="3"/>
        <v>-4591</v>
      </c>
      <c r="N10" s="29">
        <f t="shared" si="4"/>
        <v>6000</v>
      </c>
      <c r="O10" s="29">
        <f t="shared" si="5"/>
        <v>1409</v>
      </c>
      <c r="P10" s="31">
        <v>3368</v>
      </c>
      <c r="Q10" s="31">
        <v>1015</v>
      </c>
      <c r="R10" s="31">
        <f t="shared" si="6"/>
        <v>2353</v>
      </c>
      <c r="S10" s="34">
        <v>3000</v>
      </c>
      <c r="T10" s="34">
        <f t="shared" si="7"/>
        <v>5353</v>
      </c>
      <c r="U10" s="34"/>
      <c r="V10" s="34"/>
      <c r="W10" s="35"/>
      <c r="X10" s="35"/>
      <c r="Y10" s="36">
        <f t="shared" si="8"/>
        <v>6762</v>
      </c>
      <c r="Z10" s="15"/>
      <c r="AA10" s="15"/>
      <c r="AB10" s="15"/>
      <c r="AC10" s="15"/>
      <c r="AD10" s="15"/>
    </row>
    <row r="11" spans="1:30" ht="13.5" customHeight="1" x14ac:dyDescent="0.35">
      <c r="A11" s="1">
        <v>309</v>
      </c>
      <c r="B11" s="1" t="s">
        <v>56</v>
      </c>
      <c r="C11" s="25">
        <v>0</v>
      </c>
      <c r="D11" s="25">
        <v>10500</v>
      </c>
      <c r="E11" s="25">
        <f t="shared" si="0"/>
        <v>-10500</v>
      </c>
      <c r="F11" s="25">
        <v>9000</v>
      </c>
      <c r="G11" s="27">
        <v>0</v>
      </c>
      <c r="H11" s="27">
        <v>4000</v>
      </c>
      <c r="I11" s="27">
        <f t="shared" si="1"/>
        <v>-4000</v>
      </c>
      <c r="J11" s="27">
        <v>6000</v>
      </c>
      <c r="K11" s="29">
        <f t="shared" ref="K11:L11" si="16">C11+G11</f>
        <v>0</v>
      </c>
      <c r="L11" s="29">
        <f t="shared" si="16"/>
        <v>14500</v>
      </c>
      <c r="M11" s="29">
        <f t="shared" si="3"/>
        <v>-14500</v>
      </c>
      <c r="N11" s="29">
        <f t="shared" si="4"/>
        <v>15000</v>
      </c>
      <c r="O11" s="29">
        <f t="shared" si="5"/>
        <v>500</v>
      </c>
      <c r="P11" s="31">
        <v>3368</v>
      </c>
      <c r="Q11" s="31">
        <v>1700</v>
      </c>
      <c r="R11" s="31">
        <f t="shared" si="6"/>
        <v>1668</v>
      </c>
      <c r="S11" s="34">
        <v>6000</v>
      </c>
      <c r="T11" s="34">
        <f t="shared" si="7"/>
        <v>7668</v>
      </c>
      <c r="U11" s="34"/>
      <c r="V11" s="34"/>
      <c r="W11" s="35"/>
      <c r="X11" s="35"/>
      <c r="Y11" s="36">
        <f t="shared" si="8"/>
        <v>8168</v>
      </c>
      <c r="Z11" s="15"/>
      <c r="AA11" s="15"/>
      <c r="AB11" s="15"/>
      <c r="AC11" s="15"/>
      <c r="AD11" s="15"/>
    </row>
    <row r="12" spans="1:30" ht="13.5" customHeight="1" x14ac:dyDescent="0.35">
      <c r="A12" s="1">
        <v>310</v>
      </c>
      <c r="B12" s="1" t="s">
        <v>61</v>
      </c>
      <c r="C12" s="25">
        <v>0</v>
      </c>
      <c r="D12" s="25">
        <v>4800</v>
      </c>
      <c r="E12" s="25">
        <f t="shared" si="0"/>
        <v>-4800</v>
      </c>
      <c r="F12" s="25">
        <v>6000</v>
      </c>
      <c r="G12" s="27">
        <v>0</v>
      </c>
      <c r="H12" s="27">
        <v>3500</v>
      </c>
      <c r="I12" s="27">
        <f t="shared" si="1"/>
        <v>-3500</v>
      </c>
      <c r="J12" s="27">
        <v>6000</v>
      </c>
      <c r="K12" s="29">
        <f t="shared" ref="K12:L12" si="17">C12+G12</f>
        <v>0</v>
      </c>
      <c r="L12" s="29">
        <f t="shared" si="17"/>
        <v>8300</v>
      </c>
      <c r="M12" s="29">
        <f t="shared" si="3"/>
        <v>-8300</v>
      </c>
      <c r="N12" s="29">
        <f t="shared" si="4"/>
        <v>12000</v>
      </c>
      <c r="O12" s="29">
        <f t="shared" si="5"/>
        <v>3700</v>
      </c>
      <c r="P12" s="31">
        <v>6957</v>
      </c>
      <c r="Q12" s="31">
        <v>24808</v>
      </c>
      <c r="R12" s="31">
        <f t="shared" si="6"/>
        <v>-17851</v>
      </c>
      <c r="S12" s="34">
        <v>6000</v>
      </c>
      <c r="T12" s="34">
        <f t="shared" si="7"/>
        <v>-11851</v>
      </c>
      <c r="U12" s="34"/>
      <c r="V12" s="34"/>
      <c r="W12" s="35"/>
      <c r="X12" s="35"/>
      <c r="Y12" s="36">
        <f t="shared" si="8"/>
        <v>-8151</v>
      </c>
      <c r="Z12" s="15"/>
      <c r="AA12" s="15"/>
      <c r="AB12" s="15"/>
      <c r="AC12" s="15"/>
      <c r="AD12" s="15"/>
    </row>
    <row r="13" spans="1:30" ht="13.5" customHeight="1" x14ac:dyDescent="0.35">
      <c r="A13" s="1">
        <v>311</v>
      </c>
      <c r="B13" s="1" t="s">
        <v>64</v>
      </c>
      <c r="C13" s="25">
        <v>0</v>
      </c>
      <c r="D13" s="25">
        <v>12930</v>
      </c>
      <c r="E13" s="25">
        <f t="shared" si="0"/>
        <v>-12930</v>
      </c>
      <c r="F13" s="25">
        <v>9000</v>
      </c>
      <c r="G13" s="27">
        <v>0</v>
      </c>
      <c r="H13" s="27">
        <v>2980</v>
      </c>
      <c r="I13" s="27">
        <f t="shared" si="1"/>
        <v>-2980</v>
      </c>
      <c r="J13" s="27">
        <v>9000</v>
      </c>
      <c r="K13" s="29">
        <f t="shared" ref="K13:L13" si="18">C13+G13</f>
        <v>0</v>
      </c>
      <c r="L13" s="29">
        <f t="shared" si="18"/>
        <v>15910</v>
      </c>
      <c r="M13" s="29">
        <f t="shared" si="3"/>
        <v>-15910</v>
      </c>
      <c r="N13" s="29">
        <f t="shared" si="4"/>
        <v>18000</v>
      </c>
      <c r="O13" s="29">
        <f t="shared" si="5"/>
        <v>2090</v>
      </c>
      <c r="P13" s="31">
        <v>-543</v>
      </c>
      <c r="Q13" s="31">
        <v>10325</v>
      </c>
      <c r="R13" s="31">
        <f t="shared" si="6"/>
        <v>-10868</v>
      </c>
      <c r="S13" s="34">
        <v>9000</v>
      </c>
      <c r="T13" s="34">
        <f t="shared" si="7"/>
        <v>-1868</v>
      </c>
      <c r="U13" s="34"/>
      <c r="V13" s="34"/>
      <c r="W13" s="35"/>
      <c r="X13" s="35"/>
      <c r="Y13" s="36">
        <f t="shared" si="8"/>
        <v>222</v>
      </c>
      <c r="Z13" s="15"/>
      <c r="AA13" s="15"/>
      <c r="AB13" s="15"/>
      <c r="AC13" s="15"/>
      <c r="AD13" s="15"/>
    </row>
    <row r="14" spans="1:30" ht="13.5" customHeight="1" x14ac:dyDescent="0.35">
      <c r="A14" s="1">
        <v>312</v>
      </c>
      <c r="B14" s="1" t="s">
        <v>67</v>
      </c>
      <c r="C14" s="25">
        <v>0</v>
      </c>
      <c r="D14" s="25">
        <v>2800</v>
      </c>
      <c r="E14" s="25">
        <f t="shared" si="0"/>
        <v>-2800</v>
      </c>
      <c r="F14" s="25">
        <v>3000</v>
      </c>
      <c r="G14" s="27">
        <v>2500</v>
      </c>
      <c r="H14" s="27">
        <v>1000</v>
      </c>
      <c r="I14" s="27">
        <f t="shared" si="1"/>
        <v>1500</v>
      </c>
      <c r="J14" s="27">
        <v>3000</v>
      </c>
      <c r="K14" s="29">
        <f t="shared" ref="K14:L14" si="19">C14+G14</f>
        <v>2500</v>
      </c>
      <c r="L14" s="29">
        <f t="shared" si="19"/>
        <v>3800</v>
      </c>
      <c r="M14" s="29">
        <f t="shared" si="3"/>
        <v>-1300</v>
      </c>
      <c r="N14" s="29">
        <f t="shared" si="4"/>
        <v>6000</v>
      </c>
      <c r="O14" s="29">
        <f t="shared" si="5"/>
        <v>4700</v>
      </c>
      <c r="P14" s="31">
        <v>0</v>
      </c>
      <c r="Q14" s="31">
        <v>1828</v>
      </c>
      <c r="R14" s="31">
        <f t="shared" si="6"/>
        <v>-1828</v>
      </c>
      <c r="S14" s="34">
        <v>3000</v>
      </c>
      <c r="T14" s="34">
        <f t="shared" si="7"/>
        <v>1172</v>
      </c>
      <c r="U14" s="34"/>
      <c r="V14" s="34"/>
      <c r="W14" s="35"/>
      <c r="X14" s="35"/>
      <c r="Y14" s="36">
        <f t="shared" si="8"/>
        <v>5872</v>
      </c>
      <c r="Z14" s="15"/>
      <c r="AA14" s="15"/>
      <c r="AB14" s="15"/>
      <c r="AC14" s="15"/>
      <c r="AD14" s="15"/>
    </row>
    <row r="15" spans="1:30" ht="13.5" customHeight="1" x14ac:dyDescent="0.35">
      <c r="A15" s="1">
        <v>313</v>
      </c>
      <c r="B15" s="1" t="s">
        <v>69</v>
      </c>
      <c r="C15" s="25">
        <v>0</v>
      </c>
      <c r="D15" s="25">
        <v>8050</v>
      </c>
      <c r="E15" s="25">
        <f t="shared" si="0"/>
        <v>-8050</v>
      </c>
      <c r="F15" s="25">
        <v>9000</v>
      </c>
      <c r="G15" s="27">
        <v>10000</v>
      </c>
      <c r="H15" s="27">
        <v>19130</v>
      </c>
      <c r="I15" s="27">
        <f t="shared" si="1"/>
        <v>-9130</v>
      </c>
      <c r="J15" s="27">
        <v>9000</v>
      </c>
      <c r="K15" s="29">
        <f t="shared" ref="K15:L15" si="20">C15+G15</f>
        <v>10000</v>
      </c>
      <c r="L15" s="29">
        <f t="shared" si="20"/>
        <v>27180</v>
      </c>
      <c r="M15" s="29">
        <f t="shared" si="3"/>
        <v>-17180</v>
      </c>
      <c r="N15" s="29">
        <f t="shared" si="4"/>
        <v>18000</v>
      </c>
      <c r="O15" s="29">
        <f t="shared" si="5"/>
        <v>820</v>
      </c>
      <c r="P15" s="31">
        <f>4488+10000</f>
        <v>14488</v>
      </c>
      <c r="Q15" s="31">
        <v>8533</v>
      </c>
      <c r="R15" s="31">
        <f t="shared" si="6"/>
        <v>5955</v>
      </c>
      <c r="S15" s="34">
        <v>9000</v>
      </c>
      <c r="T15" s="34">
        <f t="shared" si="7"/>
        <v>14955</v>
      </c>
      <c r="U15" s="34"/>
      <c r="V15" s="34"/>
      <c r="W15" s="35"/>
      <c r="X15" s="35"/>
      <c r="Y15" s="36">
        <f t="shared" si="8"/>
        <v>15775</v>
      </c>
      <c r="Z15" s="15"/>
      <c r="AA15" s="15"/>
      <c r="AB15" s="15"/>
      <c r="AC15" s="15"/>
      <c r="AD15" s="15"/>
    </row>
    <row r="16" spans="1:30" ht="13.5" customHeight="1" x14ac:dyDescent="0.35">
      <c r="A16" s="1">
        <v>314</v>
      </c>
      <c r="B16" s="1" t="s">
        <v>71</v>
      </c>
      <c r="C16" s="25">
        <v>0</v>
      </c>
      <c r="D16" s="25">
        <v>1800</v>
      </c>
      <c r="E16" s="25">
        <f t="shared" si="0"/>
        <v>-1800</v>
      </c>
      <c r="F16" s="25">
        <v>3000</v>
      </c>
      <c r="G16" s="27">
        <v>0</v>
      </c>
      <c r="H16" s="27">
        <v>3000</v>
      </c>
      <c r="I16" s="27">
        <f t="shared" si="1"/>
        <v>-3000</v>
      </c>
      <c r="J16" s="27">
        <v>3000</v>
      </c>
      <c r="K16" s="29">
        <f t="shared" ref="K16:L16" si="21">C16+G16</f>
        <v>0</v>
      </c>
      <c r="L16" s="29">
        <f t="shared" si="21"/>
        <v>4800</v>
      </c>
      <c r="M16" s="29">
        <f t="shared" si="3"/>
        <v>-4800</v>
      </c>
      <c r="N16" s="29">
        <f t="shared" si="4"/>
        <v>6000</v>
      </c>
      <c r="O16" s="29">
        <f t="shared" si="5"/>
        <v>1200</v>
      </c>
      <c r="P16" s="31">
        <f t="shared" ref="P16:P17" si="22">1665+700</f>
        <v>2365</v>
      </c>
      <c r="Q16" s="31">
        <v>2300</v>
      </c>
      <c r="R16" s="31">
        <f t="shared" si="6"/>
        <v>65</v>
      </c>
      <c r="S16" s="34">
        <v>3000</v>
      </c>
      <c r="T16" s="34">
        <f t="shared" si="7"/>
        <v>3065</v>
      </c>
      <c r="U16" s="34"/>
      <c r="V16" s="34"/>
      <c r="W16" s="35"/>
      <c r="X16" s="35"/>
      <c r="Y16" s="36">
        <f t="shared" si="8"/>
        <v>4265</v>
      </c>
      <c r="Z16" s="15"/>
      <c r="AA16" s="15"/>
      <c r="AB16" s="15"/>
      <c r="AC16" s="15"/>
      <c r="AD16" s="15"/>
    </row>
    <row r="17" spans="1:30" ht="13.5" customHeight="1" x14ac:dyDescent="0.35">
      <c r="A17" s="1">
        <v>315</v>
      </c>
      <c r="B17" s="1" t="s">
        <v>73</v>
      </c>
      <c r="C17" s="25">
        <v>0</v>
      </c>
      <c r="D17" s="25">
        <v>1500</v>
      </c>
      <c r="E17" s="25">
        <f t="shared" si="0"/>
        <v>-1500</v>
      </c>
      <c r="F17" s="25">
        <v>6000</v>
      </c>
      <c r="G17" s="27">
        <v>0</v>
      </c>
      <c r="H17" s="27">
        <v>3000</v>
      </c>
      <c r="I17" s="27">
        <f t="shared" si="1"/>
        <v>-3000</v>
      </c>
      <c r="J17" s="27">
        <v>6000</v>
      </c>
      <c r="K17" s="29">
        <f t="shared" ref="K17:L17" si="23">C17+G17</f>
        <v>0</v>
      </c>
      <c r="L17" s="29">
        <f t="shared" si="23"/>
        <v>4500</v>
      </c>
      <c r="M17" s="29">
        <f t="shared" si="3"/>
        <v>-4500</v>
      </c>
      <c r="N17" s="29">
        <f t="shared" si="4"/>
        <v>12000</v>
      </c>
      <c r="O17" s="29">
        <f t="shared" si="5"/>
        <v>7500</v>
      </c>
      <c r="P17" s="31">
        <f t="shared" si="22"/>
        <v>2365</v>
      </c>
      <c r="Q17" s="31">
        <v>500</v>
      </c>
      <c r="R17" s="31">
        <f t="shared" si="6"/>
        <v>1865</v>
      </c>
      <c r="S17" s="34">
        <v>6000</v>
      </c>
      <c r="T17" s="34">
        <f t="shared" si="7"/>
        <v>7865</v>
      </c>
      <c r="U17" s="34"/>
      <c r="V17" s="34"/>
      <c r="W17" s="35"/>
      <c r="X17" s="35"/>
      <c r="Y17" s="36">
        <f t="shared" si="8"/>
        <v>15365</v>
      </c>
      <c r="Z17" s="15"/>
      <c r="AA17" s="15"/>
      <c r="AB17" s="15"/>
      <c r="AC17" s="15"/>
      <c r="AD17" s="15"/>
    </row>
    <row r="18" spans="1:30" ht="13.5" customHeight="1" x14ac:dyDescent="0.35">
      <c r="A18" s="1">
        <v>316</v>
      </c>
      <c r="B18" s="1" t="s">
        <v>75</v>
      </c>
      <c r="C18" s="25">
        <v>0</v>
      </c>
      <c r="D18" s="25">
        <v>4800</v>
      </c>
      <c r="E18" s="25">
        <f t="shared" si="0"/>
        <v>-4800</v>
      </c>
      <c r="F18" s="25">
        <v>3000</v>
      </c>
      <c r="G18" s="27">
        <v>2956</v>
      </c>
      <c r="H18" s="27">
        <v>2000</v>
      </c>
      <c r="I18" s="27">
        <f t="shared" si="1"/>
        <v>956</v>
      </c>
      <c r="J18" s="27">
        <v>3000</v>
      </c>
      <c r="K18" s="29">
        <f t="shared" ref="K18:L18" si="24">C18+G18</f>
        <v>2956</v>
      </c>
      <c r="L18" s="29">
        <f t="shared" si="24"/>
        <v>6800</v>
      </c>
      <c r="M18" s="29">
        <f t="shared" si="3"/>
        <v>-3844</v>
      </c>
      <c r="N18" s="29">
        <f t="shared" si="4"/>
        <v>6000</v>
      </c>
      <c r="O18" s="29">
        <f t="shared" si="5"/>
        <v>2156</v>
      </c>
      <c r="P18" s="31">
        <v>0</v>
      </c>
      <c r="Q18" s="31">
        <v>2200</v>
      </c>
      <c r="R18" s="31">
        <f t="shared" si="6"/>
        <v>-2200</v>
      </c>
      <c r="S18" s="34">
        <v>3000</v>
      </c>
      <c r="T18" s="34">
        <f t="shared" si="7"/>
        <v>800</v>
      </c>
      <c r="U18" s="34"/>
      <c r="V18" s="34"/>
      <c r="W18" s="35"/>
      <c r="X18" s="35"/>
      <c r="Y18" s="36">
        <f t="shared" si="8"/>
        <v>2956</v>
      </c>
      <c r="Z18" s="15"/>
      <c r="AA18" s="15"/>
      <c r="AB18" s="15"/>
      <c r="AC18" s="15"/>
      <c r="AD18" s="15"/>
    </row>
    <row r="19" spans="1:30" ht="13.5" customHeight="1" x14ac:dyDescent="0.35">
      <c r="A19" s="1">
        <v>317</v>
      </c>
      <c r="B19" s="1" t="s">
        <v>77</v>
      </c>
      <c r="C19" s="25">
        <v>0</v>
      </c>
      <c r="D19" s="25">
        <v>6000</v>
      </c>
      <c r="E19" s="25">
        <f t="shared" si="0"/>
        <v>-6000</v>
      </c>
      <c r="F19" s="25">
        <v>6000</v>
      </c>
      <c r="G19" s="27">
        <v>2956</v>
      </c>
      <c r="H19" s="27">
        <v>3700</v>
      </c>
      <c r="I19" s="27">
        <f t="shared" si="1"/>
        <v>-744</v>
      </c>
      <c r="J19" s="27">
        <v>6000</v>
      </c>
      <c r="K19" s="29">
        <f t="shared" ref="K19:L19" si="25">C19+G19</f>
        <v>2956</v>
      </c>
      <c r="L19" s="29">
        <f t="shared" si="25"/>
        <v>9700</v>
      </c>
      <c r="M19" s="29">
        <f t="shared" si="3"/>
        <v>-6744</v>
      </c>
      <c r="N19" s="29">
        <f t="shared" si="4"/>
        <v>12000</v>
      </c>
      <c r="O19" s="29">
        <f t="shared" si="5"/>
        <v>5256</v>
      </c>
      <c r="P19" s="31">
        <v>0</v>
      </c>
      <c r="Q19" s="31">
        <v>0</v>
      </c>
      <c r="R19" s="31">
        <f t="shared" si="6"/>
        <v>0</v>
      </c>
      <c r="S19" s="34">
        <v>6000</v>
      </c>
      <c r="T19" s="34">
        <f t="shared" si="7"/>
        <v>6000</v>
      </c>
      <c r="U19" s="34"/>
      <c r="V19" s="34"/>
      <c r="W19" s="35"/>
      <c r="X19" s="35"/>
      <c r="Y19" s="36">
        <f t="shared" si="8"/>
        <v>11256</v>
      </c>
      <c r="Z19" s="15"/>
      <c r="AA19" s="15"/>
      <c r="AB19" s="15"/>
      <c r="AC19" s="15"/>
      <c r="AD19" s="15"/>
    </row>
    <row r="20" spans="1:30" ht="13.5" customHeight="1" x14ac:dyDescent="0.35">
      <c r="A20" s="1">
        <v>318</v>
      </c>
      <c r="B20" s="1" t="s">
        <v>79</v>
      </c>
      <c r="C20" s="25">
        <v>0</v>
      </c>
      <c r="D20" s="25">
        <v>0</v>
      </c>
      <c r="E20" s="25">
        <f t="shared" si="0"/>
        <v>0</v>
      </c>
      <c r="F20" s="25">
        <v>3000</v>
      </c>
      <c r="G20" s="27">
        <v>5000</v>
      </c>
      <c r="H20" s="27">
        <v>4000</v>
      </c>
      <c r="I20" s="27">
        <f t="shared" si="1"/>
        <v>1000</v>
      </c>
      <c r="J20" s="27">
        <v>3000</v>
      </c>
      <c r="K20" s="29">
        <f t="shared" ref="K20:L20" si="26">C20+G20</f>
        <v>5000</v>
      </c>
      <c r="L20" s="29">
        <f t="shared" si="26"/>
        <v>4000</v>
      </c>
      <c r="M20" s="29">
        <f t="shared" si="3"/>
        <v>1000</v>
      </c>
      <c r="N20" s="29">
        <f t="shared" si="4"/>
        <v>6000</v>
      </c>
      <c r="O20" s="29">
        <f t="shared" si="5"/>
        <v>7000</v>
      </c>
      <c r="P20" s="31">
        <v>0</v>
      </c>
      <c r="Q20" s="31">
        <v>7100</v>
      </c>
      <c r="R20" s="31">
        <f t="shared" si="6"/>
        <v>-7100</v>
      </c>
      <c r="S20" s="34">
        <v>3000</v>
      </c>
      <c r="T20" s="34">
        <f t="shared" si="7"/>
        <v>-4100</v>
      </c>
      <c r="U20" s="34"/>
      <c r="V20" s="34"/>
      <c r="W20" s="35"/>
      <c r="X20" s="35"/>
      <c r="Y20" s="36">
        <f t="shared" si="8"/>
        <v>2900</v>
      </c>
      <c r="Z20" s="15"/>
      <c r="AA20" s="15"/>
      <c r="AB20" s="15"/>
      <c r="AC20" s="15"/>
      <c r="AD20" s="15"/>
    </row>
    <row r="21" spans="1:30" ht="13.5" customHeight="1" x14ac:dyDescent="0.35">
      <c r="A21" s="1">
        <v>319</v>
      </c>
      <c r="B21" s="1" t="s">
        <v>81</v>
      </c>
      <c r="C21" s="25">
        <v>0</v>
      </c>
      <c r="D21" s="25">
        <v>3000</v>
      </c>
      <c r="E21" s="25">
        <f t="shared" si="0"/>
        <v>-3000</v>
      </c>
      <c r="F21" s="25">
        <v>6000</v>
      </c>
      <c r="G21" s="27">
        <v>0</v>
      </c>
      <c r="H21" s="27">
        <v>8061</v>
      </c>
      <c r="I21" s="27">
        <f t="shared" si="1"/>
        <v>-8061</v>
      </c>
      <c r="J21" s="27">
        <v>6000</v>
      </c>
      <c r="K21" s="29">
        <f t="shared" ref="K21:L21" si="27">C21+G21</f>
        <v>0</v>
      </c>
      <c r="L21" s="29">
        <f t="shared" si="27"/>
        <v>11061</v>
      </c>
      <c r="M21" s="29">
        <f t="shared" si="3"/>
        <v>-11061</v>
      </c>
      <c r="N21" s="29">
        <f t="shared" si="4"/>
        <v>12000</v>
      </c>
      <c r="O21" s="29">
        <f t="shared" si="5"/>
        <v>939</v>
      </c>
      <c r="P21" s="31">
        <v>0</v>
      </c>
      <c r="Q21" s="31">
        <v>12636</v>
      </c>
      <c r="R21" s="31">
        <f t="shared" si="6"/>
        <v>-12636</v>
      </c>
      <c r="S21" s="34">
        <v>6000</v>
      </c>
      <c r="T21" s="34">
        <f t="shared" si="7"/>
        <v>-6636</v>
      </c>
      <c r="U21" s="34"/>
      <c r="V21" s="34"/>
      <c r="W21" s="35"/>
      <c r="X21" s="35"/>
      <c r="Y21" s="36">
        <f t="shared" si="8"/>
        <v>-5697</v>
      </c>
      <c r="Z21" s="15"/>
      <c r="AA21" s="15"/>
      <c r="AB21" s="15"/>
      <c r="AC21" s="15"/>
      <c r="AD21" s="15"/>
    </row>
    <row r="22" spans="1:30" ht="13.5" customHeight="1" x14ac:dyDescent="0.35">
      <c r="A22" s="1">
        <v>320</v>
      </c>
      <c r="B22" s="1" t="s">
        <v>83</v>
      </c>
      <c r="C22" s="25">
        <v>0</v>
      </c>
      <c r="D22" s="25">
        <v>0</v>
      </c>
      <c r="E22" s="25">
        <f t="shared" si="0"/>
        <v>0</v>
      </c>
      <c r="F22" s="25">
        <v>0</v>
      </c>
      <c r="G22" s="27">
        <v>650</v>
      </c>
      <c r="H22" s="27">
        <v>400</v>
      </c>
      <c r="I22" s="27">
        <f t="shared" si="1"/>
        <v>250</v>
      </c>
      <c r="J22" s="27">
        <v>6000</v>
      </c>
      <c r="K22" s="29">
        <f t="shared" ref="K22:L22" si="28">C22+G22</f>
        <v>650</v>
      </c>
      <c r="L22" s="29">
        <f t="shared" si="28"/>
        <v>400</v>
      </c>
      <c r="M22" s="29">
        <f t="shared" si="3"/>
        <v>250</v>
      </c>
      <c r="N22" s="29">
        <f t="shared" si="4"/>
        <v>6000</v>
      </c>
      <c r="O22" s="29">
        <f t="shared" si="5"/>
        <v>6250</v>
      </c>
      <c r="P22" s="31">
        <v>0</v>
      </c>
      <c r="Q22" s="31">
        <v>1700</v>
      </c>
      <c r="R22" s="31">
        <f t="shared" si="6"/>
        <v>-1700</v>
      </c>
      <c r="S22" s="34">
        <v>6000</v>
      </c>
      <c r="T22" s="34">
        <f t="shared" si="7"/>
        <v>4300</v>
      </c>
      <c r="U22" s="34"/>
      <c r="V22" s="34"/>
      <c r="W22" s="35"/>
      <c r="X22" s="35"/>
      <c r="Y22" s="36">
        <f t="shared" si="8"/>
        <v>10550</v>
      </c>
      <c r="Z22" s="15"/>
      <c r="AA22" s="15"/>
      <c r="AB22" s="15"/>
      <c r="AC22" s="15"/>
      <c r="AD22" s="15"/>
    </row>
    <row r="23" spans="1:30" ht="13.5" customHeight="1" x14ac:dyDescent="0.35">
      <c r="A23" s="1">
        <v>321</v>
      </c>
      <c r="B23" s="1" t="s">
        <v>85</v>
      </c>
      <c r="C23" s="25">
        <v>0</v>
      </c>
      <c r="D23" s="25">
        <v>0</v>
      </c>
      <c r="E23" s="25">
        <f t="shared" si="0"/>
        <v>0</v>
      </c>
      <c r="F23" s="25">
        <v>0</v>
      </c>
      <c r="G23" s="27">
        <v>650</v>
      </c>
      <c r="H23" s="27">
        <v>3500</v>
      </c>
      <c r="I23" s="27">
        <f t="shared" si="1"/>
        <v>-2850</v>
      </c>
      <c r="J23" s="27">
        <v>6000</v>
      </c>
      <c r="K23" s="29">
        <f t="shared" ref="K23:L23" si="29">C23+G23</f>
        <v>650</v>
      </c>
      <c r="L23" s="29">
        <f t="shared" si="29"/>
        <v>3500</v>
      </c>
      <c r="M23" s="29">
        <f t="shared" si="3"/>
        <v>-2850</v>
      </c>
      <c r="N23" s="29">
        <f t="shared" si="4"/>
        <v>6000</v>
      </c>
      <c r="O23" s="29">
        <f t="shared" si="5"/>
        <v>3150</v>
      </c>
      <c r="P23" s="31">
        <v>0</v>
      </c>
      <c r="Q23" s="31">
        <v>4000</v>
      </c>
      <c r="R23" s="31">
        <f t="shared" si="6"/>
        <v>-4000</v>
      </c>
      <c r="S23" s="34">
        <v>6000</v>
      </c>
      <c r="T23" s="34">
        <f t="shared" si="7"/>
        <v>2000</v>
      </c>
      <c r="U23" s="34"/>
      <c r="V23" s="34"/>
      <c r="W23" s="35"/>
      <c r="X23" s="35"/>
      <c r="Y23" s="36">
        <f t="shared" si="8"/>
        <v>5150</v>
      </c>
      <c r="Z23" s="15"/>
      <c r="AA23" s="15"/>
      <c r="AB23" s="15"/>
      <c r="AC23" s="15"/>
      <c r="AD23" s="15"/>
    </row>
    <row r="24" spans="1:30" ht="13.5" customHeight="1" x14ac:dyDescent="0.35">
      <c r="A24" s="1">
        <v>322</v>
      </c>
      <c r="B24" s="1" t="s">
        <v>87</v>
      </c>
      <c r="C24" s="25">
        <v>0</v>
      </c>
      <c r="D24" s="25">
        <v>0</v>
      </c>
      <c r="E24" s="25">
        <f t="shared" si="0"/>
        <v>0</v>
      </c>
      <c r="F24" s="25">
        <v>0</v>
      </c>
      <c r="G24" s="27">
        <v>0</v>
      </c>
      <c r="H24" s="27">
        <v>0</v>
      </c>
      <c r="I24" s="27">
        <f t="shared" si="1"/>
        <v>0</v>
      </c>
      <c r="J24" s="27">
        <v>0</v>
      </c>
      <c r="K24" s="29">
        <f t="shared" ref="K24:L24" si="30">C24+G24</f>
        <v>0</v>
      </c>
      <c r="L24" s="29">
        <f t="shared" si="30"/>
        <v>0</v>
      </c>
      <c r="M24" s="29">
        <f t="shared" si="3"/>
        <v>0</v>
      </c>
      <c r="N24" s="29">
        <f t="shared" si="4"/>
        <v>0</v>
      </c>
      <c r="O24" s="29">
        <f t="shared" si="5"/>
        <v>0</v>
      </c>
      <c r="P24" s="31">
        <v>0</v>
      </c>
      <c r="Q24" s="31">
        <v>1842</v>
      </c>
      <c r="R24" s="31">
        <f t="shared" si="6"/>
        <v>-1842</v>
      </c>
      <c r="S24" s="34">
        <v>6000</v>
      </c>
      <c r="T24" s="34">
        <f t="shared" si="7"/>
        <v>4158</v>
      </c>
      <c r="U24" s="34"/>
      <c r="V24" s="34"/>
      <c r="W24" s="35"/>
      <c r="X24" s="35"/>
      <c r="Y24" s="36">
        <f t="shared" si="8"/>
        <v>4158</v>
      </c>
      <c r="Z24" s="15"/>
      <c r="AA24" s="15"/>
      <c r="AB24" s="15"/>
      <c r="AC24" s="15"/>
      <c r="AD24" s="15"/>
    </row>
    <row r="25" spans="1:30" ht="13.5" customHeight="1" x14ac:dyDescent="0.35">
      <c r="A25" s="1">
        <v>323</v>
      </c>
      <c r="B25" s="1" t="s">
        <v>89</v>
      </c>
      <c r="C25" s="25">
        <v>0</v>
      </c>
      <c r="D25" s="25">
        <v>0</v>
      </c>
      <c r="E25" s="25">
        <f t="shared" si="0"/>
        <v>0</v>
      </c>
      <c r="F25" s="25">
        <v>0</v>
      </c>
      <c r="G25" s="27">
        <v>0</v>
      </c>
      <c r="H25" s="27">
        <v>0</v>
      </c>
      <c r="I25" s="27">
        <f t="shared" si="1"/>
        <v>0</v>
      </c>
      <c r="J25" s="27">
        <v>0</v>
      </c>
      <c r="K25" s="29">
        <f t="shared" ref="K25:L25" si="31">C25+G25</f>
        <v>0</v>
      </c>
      <c r="L25" s="29">
        <f t="shared" si="31"/>
        <v>0</v>
      </c>
      <c r="M25" s="29">
        <f t="shared" si="3"/>
        <v>0</v>
      </c>
      <c r="N25" s="29">
        <f t="shared" si="4"/>
        <v>0</v>
      </c>
      <c r="O25" s="29">
        <f t="shared" si="5"/>
        <v>0</v>
      </c>
      <c r="P25" s="31">
        <v>0</v>
      </c>
      <c r="Q25" s="31">
        <v>6129</v>
      </c>
      <c r="R25" s="31">
        <f t="shared" si="6"/>
        <v>-6129</v>
      </c>
      <c r="S25" s="34">
        <v>12000</v>
      </c>
      <c r="T25" s="34">
        <f t="shared" si="7"/>
        <v>5871</v>
      </c>
      <c r="U25" s="34"/>
      <c r="V25" s="34"/>
      <c r="W25" s="35"/>
      <c r="X25" s="35"/>
      <c r="Y25" s="36">
        <f t="shared" si="8"/>
        <v>5871</v>
      </c>
      <c r="Z25" s="15"/>
      <c r="AA25" s="15"/>
      <c r="AB25" s="15"/>
      <c r="AC25" s="15"/>
      <c r="AD25" s="15"/>
    </row>
    <row r="26" spans="1:30" ht="13.5" customHeight="1" x14ac:dyDescent="0.35">
      <c r="A26" s="45" t="s">
        <v>91</v>
      </c>
      <c r="B26" s="1"/>
      <c r="C26" s="46">
        <f t="shared" ref="C26:D26" si="32">SUM(C3:C25)</f>
        <v>69941</v>
      </c>
      <c r="D26" s="46">
        <f t="shared" si="32"/>
        <v>147909</v>
      </c>
      <c r="E26" s="46">
        <f t="shared" si="0"/>
        <v>-77968</v>
      </c>
      <c r="F26" s="46">
        <f t="shared" ref="F26:H26" si="33">SUM(F3:F25)</f>
        <v>84000</v>
      </c>
      <c r="G26" s="47">
        <f t="shared" si="33"/>
        <v>97176</v>
      </c>
      <c r="H26" s="47">
        <f t="shared" si="33"/>
        <v>169199</v>
      </c>
      <c r="I26" s="47">
        <f t="shared" si="1"/>
        <v>-72023</v>
      </c>
      <c r="J26" s="47">
        <f t="shared" ref="J26:L26" si="34">SUM(J3:J25)</f>
        <v>93000</v>
      </c>
      <c r="K26" s="48">
        <f t="shared" si="34"/>
        <v>167117</v>
      </c>
      <c r="L26" s="48">
        <f t="shared" si="34"/>
        <v>317108</v>
      </c>
      <c r="M26" s="48">
        <f t="shared" si="3"/>
        <v>-149991</v>
      </c>
      <c r="N26" s="48">
        <f t="shared" ref="N26:Q26" si="35">SUM(N3:N25)</f>
        <v>177000</v>
      </c>
      <c r="O26" s="48">
        <f t="shared" si="35"/>
        <v>27009</v>
      </c>
      <c r="P26" s="49">
        <f t="shared" si="35"/>
        <v>40173</v>
      </c>
      <c r="Q26" s="49">
        <f t="shared" si="35"/>
        <v>118010</v>
      </c>
      <c r="R26" s="49">
        <f t="shared" si="6"/>
        <v>-77837</v>
      </c>
      <c r="S26" s="49">
        <f t="shared" ref="S26:Y26" si="36">SUM(S3:S25)</f>
        <v>121766</v>
      </c>
      <c r="T26" s="49">
        <f t="shared" si="36"/>
        <v>43929</v>
      </c>
      <c r="U26" s="45">
        <f t="shared" si="36"/>
        <v>0</v>
      </c>
      <c r="V26" s="45">
        <f t="shared" si="36"/>
        <v>0</v>
      </c>
      <c r="W26" s="45">
        <f t="shared" si="36"/>
        <v>0</v>
      </c>
      <c r="X26" s="45">
        <f t="shared" si="36"/>
        <v>0</v>
      </c>
      <c r="Y26" s="50">
        <f t="shared" si="36"/>
        <v>70938</v>
      </c>
      <c r="Z26" s="15"/>
      <c r="AA26" s="15"/>
      <c r="AB26" s="15"/>
      <c r="AC26" s="15"/>
      <c r="AD26" s="15"/>
    </row>
    <row r="27" spans="1:30" ht="13.5" customHeight="1" x14ac:dyDescent="0.3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ht="13.5" customHeight="1" x14ac:dyDescent="0.3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ht="13.5" customHeight="1" x14ac:dyDescent="0.3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ht="13.5" customHeight="1" x14ac:dyDescent="0.3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ht="13.5" customHeight="1" x14ac:dyDescent="0.3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ht="13.5" customHeight="1" x14ac:dyDescent="0.3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ht="13.5" customHeight="1" x14ac:dyDescent="0.3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ht="13.5" customHeight="1" x14ac:dyDescent="0.3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ht="13.5" customHeight="1" x14ac:dyDescent="0.3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ht="13.5" customHeight="1" x14ac:dyDescent="0.3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ht="13.5" customHeight="1" x14ac:dyDescent="0.3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ht="13.5" customHeight="1" x14ac:dyDescent="0.3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ht="13.5" customHeight="1" x14ac:dyDescent="0.3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 ht="13.5" customHeight="1" x14ac:dyDescent="0.3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  <row r="41" spans="1:30" ht="13.5" customHeight="1" x14ac:dyDescent="0.3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</row>
    <row r="42" spans="1:30" ht="13.5" customHeight="1" x14ac:dyDescent="0.3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</row>
    <row r="43" spans="1:30" ht="13.5" customHeight="1" x14ac:dyDescent="0.3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</row>
    <row r="44" spans="1:30" ht="13.5" customHeight="1" x14ac:dyDescent="0.3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</row>
    <row r="45" spans="1:30" ht="13.5" customHeight="1" x14ac:dyDescent="0.3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</row>
    <row r="46" spans="1:30" ht="13.5" customHeight="1" x14ac:dyDescent="0.3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</row>
    <row r="47" spans="1:30" ht="13.5" customHeight="1" x14ac:dyDescent="0.3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</row>
    <row r="48" spans="1:30" ht="13.5" customHeight="1" x14ac:dyDescent="0.3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</row>
    <row r="49" spans="1:30" ht="13.5" customHeight="1" x14ac:dyDescent="0.3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</row>
    <row r="50" spans="1:30" ht="13.5" customHeight="1" x14ac:dyDescent="0.3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</row>
    <row r="51" spans="1:30" ht="13.5" customHeight="1" x14ac:dyDescent="0.3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</row>
    <row r="52" spans="1:30" ht="13.5" customHeight="1" x14ac:dyDescent="0.3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</row>
    <row r="53" spans="1:30" ht="13.5" customHeight="1" x14ac:dyDescent="0.3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1:30" ht="13.5" customHeight="1" x14ac:dyDescent="0.3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</row>
    <row r="55" spans="1:30" ht="13.5" customHeight="1" x14ac:dyDescent="0.3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</row>
    <row r="56" spans="1:30" ht="13.5" customHeight="1" x14ac:dyDescent="0.3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</row>
    <row r="57" spans="1:30" ht="13.5" customHeight="1" x14ac:dyDescent="0.3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spans="1:30" ht="13.5" customHeight="1" x14ac:dyDescent="0.3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</row>
    <row r="59" spans="1:30" ht="13.5" customHeight="1" x14ac:dyDescent="0.3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</row>
    <row r="60" spans="1:30" ht="13.5" customHeight="1" x14ac:dyDescent="0.3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</row>
    <row r="61" spans="1:30" ht="13.5" customHeight="1" x14ac:dyDescent="0.3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</row>
    <row r="62" spans="1:30" ht="13.5" customHeight="1" x14ac:dyDescent="0.3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</row>
    <row r="63" spans="1:30" ht="13.5" customHeight="1" x14ac:dyDescent="0.3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</row>
    <row r="64" spans="1:30" ht="13.5" customHeight="1" x14ac:dyDescent="0.3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</row>
    <row r="65" spans="1:30" ht="13.5" customHeight="1" x14ac:dyDescent="0.3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</row>
    <row r="66" spans="1:30" ht="13.5" customHeight="1" x14ac:dyDescent="0.3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</row>
    <row r="67" spans="1:30" ht="13.5" customHeight="1" x14ac:dyDescent="0.3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</row>
    <row r="68" spans="1:30" ht="13.5" customHeight="1" x14ac:dyDescent="0.3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</row>
    <row r="69" spans="1:30" ht="13.5" customHeight="1" x14ac:dyDescent="0.3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</row>
    <row r="70" spans="1:30" ht="13.5" customHeight="1" x14ac:dyDescent="0.3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</row>
    <row r="71" spans="1:30" ht="13.5" customHeight="1" x14ac:dyDescent="0.3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</row>
    <row r="72" spans="1:30" ht="13.5" customHeight="1" x14ac:dyDescent="0.3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</row>
    <row r="73" spans="1:30" ht="13.5" customHeight="1" x14ac:dyDescent="0.3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</row>
    <row r="74" spans="1:30" ht="13.5" customHeight="1" x14ac:dyDescent="0.3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</row>
    <row r="75" spans="1:30" ht="13.5" customHeight="1" x14ac:dyDescent="0.3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</row>
    <row r="76" spans="1:30" ht="13.5" customHeight="1" x14ac:dyDescent="0.3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</row>
    <row r="77" spans="1:30" ht="13.5" customHeight="1" x14ac:dyDescent="0.3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</row>
    <row r="78" spans="1:30" ht="13.5" customHeight="1" x14ac:dyDescent="0.3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</row>
    <row r="79" spans="1:30" ht="13.5" customHeight="1" x14ac:dyDescent="0.3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</row>
    <row r="80" spans="1:30" ht="13.5" customHeight="1" x14ac:dyDescent="0.3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</row>
    <row r="81" spans="1:30" ht="13.5" customHeight="1" x14ac:dyDescent="0.3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</row>
    <row r="82" spans="1:30" ht="13.5" customHeight="1" x14ac:dyDescent="0.3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</row>
    <row r="83" spans="1:30" ht="13.5" customHeight="1" x14ac:dyDescent="0.3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</row>
    <row r="84" spans="1:30" ht="13.5" customHeight="1" x14ac:dyDescent="0.3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</row>
    <row r="85" spans="1:30" ht="13.5" customHeight="1" x14ac:dyDescent="0.3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</row>
    <row r="86" spans="1:30" ht="13.5" customHeight="1" x14ac:dyDescent="0.3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</row>
    <row r="87" spans="1:30" ht="13.5" customHeight="1" x14ac:dyDescent="0.3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</row>
    <row r="88" spans="1:30" ht="13.5" customHeight="1" x14ac:dyDescent="0.3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</row>
    <row r="89" spans="1:30" ht="13.5" customHeight="1" x14ac:dyDescent="0.3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</row>
    <row r="90" spans="1:30" ht="13.5" customHeight="1" x14ac:dyDescent="0.3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</row>
    <row r="91" spans="1:30" ht="13.5" customHeight="1" x14ac:dyDescent="0.3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</row>
    <row r="92" spans="1:30" ht="13.5" customHeight="1" x14ac:dyDescent="0.3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</row>
    <row r="93" spans="1:30" ht="13.5" customHeight="1" x14ac:dyDescent="0.3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</row>
    <row r="94" spans="1:30" ht="13.5" customHeight="1" x14ac:dyDescent="0.3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</row>
    <row r="95" spans="1:30" ht="13.5" customHeight="1" x14ac:dyDescent="0.3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</row>
    <row r="96" spans="1:30" ht="13.5" customHeight="1" x14ac:dyDescent="0.3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</row>
    <row r="97" spans="1:30" ht="13.5" customHeight="1" x14ac:dyDescent="0.3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</row>
    <row r="98" spans="1:30" ht="13.5" customHeight="1" x14ac:dyDescent="0.3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</row>
    <row r="99" spans="1:30" ht="13.5" customHeight="1" x14ac:dyDescent="0.3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</row>
    <row r="100" spans="1:30" ht="13.5" customHeight="1" x14ac:dyDescent="0.3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</row>
    <row r="101" spans="1:30" ht="13.5" customHeight="1" x14ac:dyDescent="0.3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</row>
    <row r="102" spans="1:30" ht="13.5" customHeight="1" x14ac:dyDescent="0.3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</row>
    <row r="103" spans="1:30" ht="13.5" customHeight="1" x14ac:dyDescent="0.3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</row>
    <row r="104" spans="1:30" ht="13.5" customHeight="1" x14ac:dyDescent="0.3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</row>
    <row r="105" spans="1:30" ht="13.5" customHeight="1" x14ac:dyDescent="0.3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</row>
    <row r="106" spans="1:30" ht="13.5" customHeight="1" x14ac:dyDescent="0.3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</row>
    <row r="107" spans="1:30" ht="13.5" customHeight="1" x14ac:dyDescent="0.3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</row>
    <row r="108" spans="1:30" ht="13.5" customHeight="1" x14ac:dyDescent="0.3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</row>
    <row r="109" spans="1:30" ht="13.5" customHeight="1" x14ac:dyDescent="0.3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</row>
    <row r="110" spans="1:30" ht="13.5" customHeight="1" x14ac:dyDescent="0.3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</row>
    <row r="111" spans="1:30" ht="13.5" customHeight="1" x14ac:dyDescent="0.3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</row>
    <row r="112" spans="1:30" ht="13.5" customHeight="1" x14ac:dyDescent="0.3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</row>
    <row r="113" spans="1:30" ht="13.5" customHeight="1" x14ac:dyDescent="0.3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</row>
    <row r="114" spans="1:30" ht="13.5" customHeight="1" x14ac:dyDescent="0.3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</row>
    <row r="115" spans="1:30" ht="13.5" customHeight="1" x14ac:dyDescent="0.3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</row>
    <row r="116" spans="1:30" ht="13.5" customHeight="1" x14ac:dyDescent="0.3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</row>
    <row r="117" spans="1:30" ht="13.5" customHeight="1" x14ac:dyDescent="0.3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</row>
    <row r="118" spans="1:30" ht="13.5" customHeight="1" x14ac:dyDescent="0.3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</row>
    <row r="119" spans="1:30" ht="13.5" customHeight="1" x14ac:dyDescent="0.3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</row>
    <row r="120" spans="1:30" ht="13.5" customHeight="1" x14ac:dyDescent="0.3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</row>
    <row r="121" spans="1:30" ht="13.5" customHeight="1" x14ac:dyDescent="0.3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</row>
    <row r="122" spans="1:30" ht="13.5" customHeight="1" x14ac:dyDescent="0.3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</row>
    <row r="123" spans="1:30" ht="13.5" customHeight="1" x14ac:dyDescent="0.3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</row>
    <row r="124" spans="1:30" ht="13.5" customHeight="1" x14ac:dyDescent="0.3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</row>
    <row r="125" spans="1:30" ht="13.5" customHeight="1" x14ac:dyDescent="0.3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</row>
    <row r="126" spans="1:30" ht="13.5" customHeight="1" x14ac:dyDescent="0.3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</row>
    <row r="127" spans="1:30" ht="13.5" customHeight="1" x14ac:dyDescent="0.3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</row>
    <row r="128" spans="1:30" ht="13.5" customHeight="1" x14ac:dyDescent="0.3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</row>
    <row r="129" spans="1:30" ht="13.5" customHeight="1" x14ac:dyDescent="0.3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</row>
    <row r="130" spans="1:30" ht="13.5" customHeight="1" x14ac:dyDescent="0.3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</row>
    <row r="131" spans="1:30" ht="13.5" customHeight="1" x14ac:dyDescent="0.3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</row>
    <row r="132" spans="1:30" ht="13.5" customHeight="1" x14ac:dyDescent="0.3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</row>
    <row r="133" spans="1:30" ht="13.5" customHeight="1" x14ac:dyDescent="0.3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</row>
    <row r="134" spans="1:30" ht="13.5" customHeight="1" x14ac:dyDescent="0.3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</row>
    <row r="135" spans="1:30" ht="13.5" customHeight="1" x14ac:dyDescent="0.3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</row>
    <row r="136" spans="1:30" ht="13.5" customHeight="1" x14ac:dyDescent="0.3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</row>
    <row r="137" spans="1:30" ht="13.5" customHeight="1" x14ac:dyDescent="0.3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</row>
    <row r="138" spans="1:30" ht="13.5" customHeight="1" x14ac:dyDescent="0.3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</row>
    <row r="139" spans="1:30" ht="13.5" customHeight="1" x14ac:dyDescent="0.3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</row>
    <row r="140" spans="1:30" ht="13.5" customHeight="1" x14ac:dyDescent="0.3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</row>
    <row r="141" spans="1:30" ht="13.5" customHeight="1" x14ac:dyDescent="0.3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</row>
    <row r="142" spans="1:30" ht="13.5" customHeight="1" x14ac:dyDescent="0.3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</row>
    <row r="143" spans="1:30" ht="13.5" customHeight="1" x14ac:dyDescent="0.3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</row>
    <row r="144" spans="1:30" ht="13.5" customHeight="1" x14ac:dyDescent="0.3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</row>
    <row r="145" spans="1:30" ht="13.5" customHeight="1" x14ac:dyDescent="0.3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</row>
    <row r="146" spans="1:30" ht="13.5" customHeight="1" x14ac:dyDescent="0.3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</row>
    <row r="147" spans="1:30" ht="13.5" customHeight="1" x14ac:dyDescent="0.3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</row>
    <row r="148" spans="1:30" ht="13.5" customHeight="1" x14ac:dyDescent="0.3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</row>
    <row r="149" spans="1:30" ht="13.5" customHeight="1" x14ac:dyDescent="0.3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</row>
    <row r="150" spans="1:30" ht="13.5" customHeight="1" x14ac:dyDescent="0.3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</row>
    <row r="151" spans="1:30" ht="13.5" customHeight="1" x14ac:dyDescent="0.3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</row>
    <row r="152" spans="1:30" ht="13.5" customHeight="1" x14ac:dyDescent="0.3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</row>
    <row r="153" spans="1:30" ht="13.5" customHeight="1" x14ac:dyDescent="0.3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</row>
    <row r="154" spans="1:30" ht="13.5" customHeight="1" x14ac:dyDescent="0.3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</row>
    <row r="155" spans="1:30" ht="13.5" customHeight="1" x14ac:dyDescent="0.3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</row>
    <row r="156" spans="1:30" ht="13.5" customHeight="1" x14ac:dyDescent="0.3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</row>
    <row r="157" spans="1:30" ht="13.5" customHeight="1" x14ac:dyDescent="0.3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</row>
    <row r="158" spans="1:30" ht="13.5" customHeight="1" x14ac:dyDescent="0.3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</row>
    <row r="159" spans="1:30" ht="13.5" customHeight="1" x14ac:dyDescent="0.3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</row>
    <row r="160" spans="1:30" ht="13.5" customHeight="1" x14ac:dyDescent="0.3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</row>
    <row r="161" spans="1:30" ht="13.5" customHeight="1" x14ac:dyDescent="0.3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</row>
    <row r="162" spans="1:30" ht="13.5" customHeight="1" x14ac:dyDescent="0.3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</row>
    <row r="163" spans="1:30" ht="13.5" customHeight="1" x14ac:dyDescent="0.3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</row>
    <row r="164" spans="1:30" ht="13.5" customHeight="1" x14ac:dyDescent="0.3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</row>
    <row r="165" spans="1:30" ht="13.5" customHeight="1" x14ac:dyDescent="0.3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</row>
    <row r="166" spans="1:30" ht="13.5" customHeight="1" x14ac:dyDescent="0.3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</row>
    <row r="167" spans="1:30" ht="13.5" customHeight="1" x14ac:dyDescent="0.3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</row>
    <row r="168" spans="1:30" ht="13.5" customHeight="1" x14ac:dyDescent="0.3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</row>
    <row r="169" spans="1:30" ht="13.5" customHeight="1" x14ac:dyDescent="0.3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</row>
    <row r="170" spans="1:30" ht="13.5" customHeight="1" x14ac:dyDescent="0.3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</row>
    <row r="171" spans="1:30" ht="13.5" customHeight="1" x14ac:dyDescent="0.3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</row>
    <row r="172" spans="1:30" ht="13.5" customHeight="1" x14ac:dyDescent="0.3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</row>
    <row r="173" spans="1:30" ht="13.5" customHeight="1" x14ac:dyDescent="0.3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</row>
    <row r="174" spans="1:30" ht="13.5" customHeight="1" x14ac:dyDescent="0.3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</row>
    <row r="175" spans="1:30" ht="13.5" customHeight="1" x14ac:dyDescent="0.3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</row>
    <row r="176" spans="1:30" ht="13.5" customHeight="1" x14ac:dyDescent="0.3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</row>
    <row r="177" spans="1:30" ht="13.5" customHeight="1" x14ac:dyDescent="0.3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</row>
    <row r="178" spans="1:30" ht="13.5" customHeight="1" x14ac:dyDescent="0.3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</row>
    <row r="179" spans="1:30" ht="13.5" customHeight="1" x14ac:dyDescent="0.3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</row>
    <row r="180" spans="1:30" ht="13.5" customHeight="1" x14ac:dyDescent="0.3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</row>
    <row r="181" spans="1:30" ht="13.5" customHeight="1" x14ac:dyDescent="0.3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</row>
    <row r="182" spans="1:30" ht="13.5" customHeight="1" x14ac:dyDescent="0.3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</row>
    <row r="183" spans="1:30" ht="13.5" customHeight="1" x14ac:dyDescent="0.3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</row>
    <row r="184" spans="1:30" ht="13.5" customHeight="1" x14ac:dyDescent="0.3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</row>
    <row r="185" spans="1:30" ht="13.5" customHeight="1" x14ac:dyDescent="0.3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</row>
    <row r="186" spans="1:30" ht="13.5" customHeight="1" x14ac:dyDescent="0.3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</row>
    <row r="187" spans="1:30" ht="13.5" customHeight="1" x14ac:dyDescent="0.3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</row>
    <row r="188" spans="1:30" ht="13.5" customHeight="1" x14ac:dyDescent="0.3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</row>
    <row r="189" spans="1:30" ht="13.5" customHeight="1" x14ac:dyDescent="0.3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</row>
    <row r="190" spans="1:30" ht="13.5" customHeight="1" x14ac:dyDescent="0.3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</row>
    <row r="191" spans="1:30" ht="13.5" customHeight="1" x14ac:dyDescent="0.3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</row>
    <row r="192" spans="1:30" ht="13.5" customHeight="1" x14ac:dyDescent="0.3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</row>
    <row r="193" spans="1:30" ht="13.5" customHeight="1" x14ac:dyDescent="0.3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</row>
    <row r="194" spans="1:30" ht="13.5" customHeight="1" x14ac:dyDescent="0.3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</row>
    <row r="195" spans="1:30" ht="13.5" customHeight="1" x14ac:dyDescent="0.3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</row>
    <row r="196" spans="1:30" ht="13.5" customHeight="1" x14ac:dyDescent="0.3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</row>
    <row r="197" spans="1:30" ht="13.5" customHeight="1" x14ac:dyDescent="0.3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</row>
    <row r="198" spans="1:30" ht="13.5" customHeight="1" x14ac:dyDescent="0.3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</row>
    <row r="199" spans="1:30" ht="13.5" customHeight="1" x14ac:dyDescent="0.3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</row>
    <row r="200" spans="1:30" ht="13.5" customHeight="1" x14ac:dyDescent="0.3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</row>
    <row r="201" spans="1:30" ht="13.5" customHeight="1" x14ac:dyDescent="0.3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</row>
    <row r="202" spans="1:30" ht="13.5" customHeight="1" x14ac:dyDescent="0.3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</row>
    <row r="203" spans="1:30" ht="13.5" customHeight="1" x14ac:dyDescent="0.3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</row>
    <row r="204" spans="1:30" ht="13.5" customHeight="1" x14ac:dyDescent="0.3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</row>
    <row r="205" spans="1:30" ht="13.5" customHeight="1" x14ac:dyDescent="0.3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</row>
    <row r="206" spans="1:30" ht="13.5" customHeight="1" x14ac:dyDescent="0.3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</row>
    <row r="207" spans="1:30" ht="13.5" customHeight="1" x14ac:dyDescent="0.3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</row>
    <row r="208" spans="1:30" ht="13.5" customHeight="1" x14ac:dyDescent="0.3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</row>
    <row r="209" spans="1:30" ht="13.5" customHeight="1" x14ac:dyDescent="0.3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</row>
    <row r="210" spans="1:30" ht="13.5" customHeight="1" x14ac:dyDescent="0.3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</row>
    <row r="211" spans="1:30" ht="13.5" customHeight="1" x14ac:dyDescent="0.3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</row>
    <row r="212" spans="1:30" ht="13.5" customHeight="1" x14ac:dyDescent="0.3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</row>
    <row r="213" spans="1:30" ht="13.5" customHeight="1" x14ac:dyDescent="0.3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</row>
    <row r="214" spans="1:30" ht="13.5" customHeight="1" x14ac:dyDescent="0.3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</row>
    <row r="215" spans="1:30" ht="13.5" customHeight="1" x14ac:dyDescent="0.3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</row>
    <row r="216" spans="1:30" ht="13.5" customHeight="1" x14ac:dyDescent="0.3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</row>
    <row r="217" spans="1:30" ht="13.5" customHeight="1" x14ac:dyDescent="0.3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</row>
    <row r="218" spans="1:30" ht="13.5" customHeight="1" x14ac:dyDescent="0.3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</row>
    <row r="219" spans="1:30" ht="13.5" customHeight="1" x14ac:dyDescent="0.3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</row>
    <row r="220" spans="1:30" ht="13.5" customHeight="1" x14ac:dyDescent="0.3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</row>
    <row r="221" spans="1:30" ht="13.5" customHeight="1" x14ac:dyDescent="0.3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</row>
    <row r="222" spans="1:30" ht="13.5" customHeight="1" x14ac:dyDescent="0.3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</row>
    <row r="223" spans="1:30" ht="13.5" customHeight="1" x14ac:dyDescent="0.3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</row>
    <row r="224" spans="1:30" ht="13.5" customHeight="1" x14ac:dyDescent="0.3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</row>
    <row r="225" spans="1:30" ht="13.5" customHeight="1" x14ac:dyDescent="0.3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</row>
    <row r="226" spans="1:30" ht="13.5" customHeight="1" x14ac:dyDescent="0.3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</row>
    <row r="227" spans="1:30" ht="13.5" customHeight="1" x14ac:dyDescent="0.3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</row>
    <row r="228" spans="1:30" ht="13.5" customHeight="1" x14ac:dyDescent="0.3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</row>
    <row r="229" spans="1:30" ht="13.5" customHeight="1" x14ac:dyDescent="0.3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</row>
    <row r="230" spans="1:30" ht="13.5" customHeight="1" x14ac:dyDescent="0.3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</row>
    <row r="231" spans="1:30" ht="13.5" customHeight="1" x14ac:dyDescent="0.3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</row>
    <row r="232" spans="1:30" ht="13.5" customHeight="1" x14ac:dyDescent="0.3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</row>
    <row r="233" spans="1:30" ht="13.5" customHeight="1" x14ac:dyDescent="0.3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</row>
    <row r="234" spans="1:30" ht="13.5" customHeight="1" x14ac:dyDescent="0.3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</row>
    <row r="235" spans="1:30" ht="13.5" customHeight="1" x14ac:dyDescent="0.3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</row>
    <row r="236" spans="1:30" ht="13.5" customHeight="1" x14ac:dyDescent="0.3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</row>
    <row r="237" spans="1:30" ht="13.5" customHeight="1" x14ac:dyDescent="0.3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</row>
    <row r="238" spans="1:30" ht="13.5" customHeight="1" x14ac:dyDescent="0.3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</row>
    <row r="239" spans="1:30" ht="13.5" customHeight="1" x14ac:dyDescent="0.3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</row>
    <row r="240" spans="1:30" ht="13.5" customHeight="1" x14ac:dyDescent="0.3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</row>
    <row r="241" spans="1:30" ht="13.5" customHeight="1" x14ac:dyDescent="0.3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</row>
    <row r="242" spans="1:30" ht="13.5" customHeight="1" x14ac:dyDescent="0.3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</row>
    <row r="243" spans="1:30" ht="13.5" customHeight="1" x14ac:dyDescent="0.3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</row>
    <row r="244" spans="1:30" ht="13.5" customHeight="1" x14ac:dyDescent="0.3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</row>
    <row r="245" spans="1:30" ht="13.5" customHeight="1" x14ac:dyDescent="0.3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</row>
    <row r="246" spans="1:30" ht="13.5" customHeight="1" x14ac:dyDescent="0.3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</row>
    <row r="247" spans="1:30" ht="13.5" customHeight="1" x14ac:dyDescent="0.3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</row>
    <row r="248" spans="1:30" ht="13.5" customHeight="1" x14ac:dyDescent="0.3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</row>
    <row r="249" spans="1:30" ht="13.5" customHeight="1" x14ac:dyDescent="0.3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</row>
    <row r="250" spans="1:30" ht="13.5" customHeight="1" x14ac:dyDescent="0.3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</row>
    <row r="251" spans="1:30" ht="13.5" customHeight="1" x14ac:dyDescent="0.3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</row>
    <row r="252" spans="1:30" ht="13.5" customHeight="1" x14ac:dyDescent="0.3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</row>
    <row r="253" spans="1:30" ht="13.5" customHeight="1" x14ac:dyDescent="0.3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</row>
    <row r="254" spans="1:30" ht="13.5" customHeight="1" x14ac:dyDescent="0.3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</row>
    <row r="255" spans="1:30" ht="13.5" customHeight="1" x14ac:dyDescent="0.3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</row>
    <row r="256" spans="1:30" ht="13.5" customHeight="1" x14ac:dyDescent="0.3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</row>
    <row r="257" spans="1:30" ht="13.5" customHeight="1" x14ac:dyDescent="0.3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</row>
    <row r="258" spans="1:30" ht="13.5" customHeight="1" x14ac:dyDescent="0.3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</row>
    <row r="259" spans="1:30" ht="13.5" customHeight="1" x14ac:dyDescent="0.3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</row>
    <row r="260" spans="1:30" ht="13.5" customHeight="1" x14ac:dyDescent="0.3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</row>
    <row r="261" spans="1:30" ht="13.5" customHeight="1" x14ac:dyDescent="0.3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</row>
    <row r="262" spans="1:30" ht="13.5" customHeight="1" x14ac:dyDescent="0.3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</row>
    <row r="263" spans="1:30" ht="13.5" customHeight="1" x14ac:dyDescent="0.3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</row>
    <row r="264" spans="1:30" ht="13.5" customHeight="1" x14ac:dyDescent="0.3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</row>
    <row r="265" spans="1:30" ht="13.5" customHeight="1" x14ac:dyDescent="0.3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</row>
    <row r="266" spans="1:30" ht="13.5" customHeight="1" x14ac:dyDescent="0.3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</row>
    <row r="267" spans="1:30" ht="13.5" customHeight="1" x14ac:dyDescent="0.3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</row>
    <row r="268" spans="1:30" ht="13.5" customHeight="1" x14ac:dyDescent="0.3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</row>
    <row r="269" spans="1:30" ht="13.5" customHeight="1" x14ac:dyDescent="0.3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</row>
    <row r="270" spans="1:30" ht="13.5" customHeight="1" x14ac:dyDescent="0.3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</row>
    <row r="271" spans="1:30" ht="13.5" customHeight="1" x14ac:dyDescent="0.3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</row>
    <row r="272" spans="1:30" ht="13.5" customHeight="1" x14ac:dyDescent="0.3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</row>
    <row r="273" spans="1:30" ht="13.5" customHeight="1" x14ac:dyDescent="0.3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</row>
    <row r="274" spans="1:30" ht="13.5" customHeight="1" x14ac:dyDescent="0.3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</row>
    <row r="275" spans="1:30" ht="13.5" customHeight="1" x14ac:dyDescent="0.3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</row>
    <row r="276" spans="1:30" ht="13.5" customHeight="1" x14ac:dyDescent="0.3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</row>
    <row r="277" spans="1:30" ht="13.5" customHeight="1" x14ac:dyDescent="0.3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</row>
    <row r="278" spans="1:30" ht="13.5" customHeight="1" x14ac:dyDescent="0.3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</row>
    <row r="279" spans="1:30" ht="13.5" customHeight="1" x14ac:dyDescent="0.3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</row>
    <row r="280" spans="1:30" ht="13.5" customHeight="1" x14ac:dyDescent="0.3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</row>
    <row r="281" spans="1:30" ht="13.5" customHeight="1" x14ac:dyDescent="0.3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</row>
    <row r="282" spans="1:30" ht="13.5" customHeight="1" x14ac:dyDescent="0.3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</row>
    <row r="283" spans="1:30" ht="13.5" customHeight="1" x14ac:dyDescent="0.3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</row>
    <row r="284" spans="1:30" ht="13.5" customHeight="1" x14ac:dyDescent="0.3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</row>
    <row r="285" spans="1:30" ht="13.5" customHeight="1" x14ac:dyDescent="0.3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</row>
    <row r="286" spans="1:30" ht="13.5" customHeight="1" x14ac:dyDescent="0.3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</row>
    <row r="287" spans="1:30" ht="13.5" customHeight="1" x14ac:dyDescent="0.3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</row>
    <row r="288" spans="1:30" ht="13.5" customHeight="1" x14ac:dyDescent="0.3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</row>
    <row r="289" spans="1:30" ht="13.5" customHeight="1" x14ac:dyDescent="0.3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</row>
    <row r="290" spans="1:30" ht="13.5" customHeight="1" x14ac:dyDescent="0.3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</row>
    <row r="291" spans="1:30" ht="13.5" customHeight="1" x14ac:dyDescent="0.3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</row>
    <row r="292" spans="1:30" ht="13.5" customHeight="1" x14ac:dyDescent="0.3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</row>
    <row r="293" spans="1:30" ht="13.5" customHeight="1" x14ac:dyDescent="0.3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</row>
    <row r="294" spans="1:30" ht="13.5" customHeight="1" x14ac:dyDescent="0.3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</row>
    <row r="295" spans="1:30" ht="13.5" customHeight="1" x14ac:dyDescent="0.3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</row>
    <row r="296" spans="1:30" ht="13.5" customHeight="1" x14ac:dyDescent="0.3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</row>
    <row r="297" spans="1:30" ht="13.5" customHeight="1" x14ac:dyDescent="0.3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</row>
    <row r="298" spans="1:30" ht="13.5" customHeight="1" x14ac:dyDescent="0.3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</row>
    <row r="299" spans="1:30" ht="13.5" customHeight="1" x14ac:dyDescent="0.3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</row>
    <row r="300" spans="1:30" ht="13.5" customHeight="1" x14ac:dyDescent="0.3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</row>
    <row r="301" spans="1:30" ht="13.5" customHeight="1" x14ac:dyDescent="0.3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</row>
    <row r="302" spans="1:30" ht="13.5" customHeight="1" x14ac:dyDescent="0.3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</row>
    <row r="303" spans="1:30" ht="13.5" customHeight="1" x14ac:dyDescent="0.3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</row>
    <row r="304" spans="1:30" ht="13.5" customHeight="1" x14ac:dyDescent="0.3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</row>
    <row r="305" spans="1:30" ht="13.5" customHeight="1" x14ac:dyDescent="0.3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</row>
    <row r="306" spans="1:30" ht="13.5" customHeight="1" x14ac:dyDescent="0.3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</row>
    <row r="307" spans="1:30" ht="13.5" customHeight="1" x14ac:dyDescent="0.3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</row>
    <row r="308" spans="1:30" ht="13.5" customHeight="1" x14ac:dyDescent="0.3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</row>
    <row r="309" spans="1:30" ht="13.5" customHeight="1" x14ac:dyDescent="0.3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</row>
    <row r="310" spans="1:30" ht="13.5" customHeight="1" x14ac:dyDescent="0.3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</row>
    <row r="311" spans="1:30" ht="13.5" customHeight="1" x14ac:dyDescent="0.3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</row>
    <row r="312" spans="1:30" ht="13.5" customHeight="1" x14ac:dyDescent="0.3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</row>
    <row r="313" spans="1:30" ht="13.5" customHeight="1" x14ac:dyDescent="0.3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</row>
    <row r="314" spans="1:30" ht="13.5" customHeight="1" x14ac:dyDescent="0.3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</row>
    <row r="315" spans="1:30" ht="13.5" customHeight="1" x14ac:dyDescent="0.3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</row>
    <row r="316" spans="1:30" ht="13.5" customHeight="1" x14ac:dyDescent="0.3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</row>
    <row r="317" spans="1:30" ht="13.5" customHeight="1" x14ac:dyDescent="0.3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</row>
    <row r="318" spans="1:30" ht="13.5" customHeight="1" x14ac:dyDescent="0.3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</row>
    <row r="319" spans="1:30" ht="13.5" customHeight="1" x14ac:dyDescent="0.3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</row>
    <row r="320" spans="1:30" ht="13.5" customHeight="1" x14ac:dyDescent="0.3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</row>
    <row r="321" spans="1:30" ht="13.5" customHeight="1" x14ac:dyDescent="0.3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</row>
    <row r="322" spans="1:30" ht="13.5" customHeight="1" x14ac:dyDescent="0.3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</row>
    <row r="323" spans="1:30" ht="13.5" customHeight="1" x14ac:dyDescent="0.3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</row>
    <row r="324" spans="1:30" ht="13.5" customHeight="1" x14ac:dyDescent="0.3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</row>
    <row r="325" spans="1:30" ht="13.5" customHeight="1" x14ac:dyDescent="0.3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</row>
    <row r="326" spans="1:30" ht="13.5" customHeight="1" x14ac:dyDescent="0.3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</row>
    <row r="327" spans="1:30" ht="13.5" customHeight="1" x14ac:dyDescent="0.3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</row>
    <row r="328" spans="1:30" ht="13.5" customHeight="1" x14ac:dyDescent="0.3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</row>
    <row r="329" spans="1:30" ht="13.5" customHeight="1" x14ac:dyDescent="0.3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</row>
    <row r="330" spans="1:30" ht="13.5" customHeight="1" x14ac:dyDescent="0.3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</row>
    <row r="331" spans="1:30" ht="13.5" customHeight="1" x14ac:dyDescent="0.3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</row>
    <row r="332" spans="1:30" ht="13.5" customHeight="1" x14ac:dyDescent="0.3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</row>
    <row r="333" spans="1:30" ht="13.5" customHeight="1" x14ac:dyDescent="0.3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</row>
    <row r="334" spans="1:30" ht="13.5" customHeight="1" x14ac:dyDescent="0.3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</row>
    <row r="335" spans="1:30" ht="13.5" customHeight="1" x14ac:dyDescent="0.3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</row>
    <row r="336" spans="1:30" ht="13.5" customHeight="1" x14ac:dyDescent="0.3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</row>
    <row r="337" spans="1:30" ht="13.5" customHeight="1" x14ac:dyDescent="0.3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</row>
    <row r="338" spans="1:30" ht="13.5" customHeight="1" x14ac:dyDescent="0.3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</row>
    <row r="339" spans="1:30" ht="13.5" customHeight="1" x14ac:dyDescent="0.3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</row>
    <row r="340" spans="1:30" ht="13.5" customHeight="1" x14ac:dyDescent="0.3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</row>
    <row r="341" spans="1:30" ht="13.5" customHeight="1" x14ac:dyDescent="0.3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</row>
    <row r="342" spans="1:30" ht="13.5" customHeight="1" x14ac:dyDescent="0.3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</row>
    <row r="343" spans="1:30" ht="13.5" customHeight="1" x14ac:dyDescent="0.3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</row>
    <row r="344" spans="1:30" ht="13.5" customHeight="1" x14ac:dyDescent="0.3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</row>
    <row r="345" spans="1:30" ht="13.5" customHeight="1" x14ac:dyDescent="0.3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</row>
    <row r="346" spans="1:30" ht="13.5" customHeight="1" x14ac:dyDescent="0.3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</row>
    <row r="347" spans="1:30" ht="13.5" customHeight="1" x14ac:dyDescent="0.3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</row>
    <row r="348" spans="1:30" ht="13.5" customHeight="1" x14ac:dyDescent="0.3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</row>
    <row r="349" spans="1:30" ht="13.5" customHeight="1" x14ac:dyDescent="0.3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</row>
    <row r="350" spans="1:30" ht="13.5" customHeight="1" x14ac:dyDescent="0.3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</row>
    <row r="351" spans="1:30" ht="13.5" customHeight="1" x14ac:dyDescent="0.3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</row>
    <row r="352" spans="1:30" ht="13.5" customHeight="1" x14ac:dyDescent="0.3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</row>
    <row r="353" spans="1:30" ht="13.5" customHeight="1" x14ac:dyDescent="0.3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</row>
    <row r="354" spans="1:30" ht="13.5" customHeight="1" x14ac:dyDescent="0.3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</row>
    <row r="355" spans="1:30" ht="13.5" customHeight="1" x14ac:dyDescent="0.3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</row>
    <row r="356" spans="1:30" ht="13.5" customHeight="1" x14ac:dyDescent="0.3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</row>
    <row r="357" spans="1:30" ht="13.5" customHeight="1" x14ac:dyDescent="0.3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</row>
    <row r="358" spans="1:30" ht="13.5" customHeight="1" x14ac:dyDescent="0.3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</row>
    <row r="359" spans="1:30" ht="13.5" customHeight="1" x14ac:dyDescent="0.3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</row>
    <row r="360" spans="1:30" ht="13.5" customHeight="1" x14ac:dyDescent="0.3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</row>
    <row r="361" spans="1:30" ht="13.5" customHeight="1" x14ac:dyDescent="0.3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</row>
    <row r="362" spans="1:30" ht="13.5" customHeight="1" x14ac:dyDescent="0.3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</row>
    <row r="363" spans="1:30" ht="13.5" customHeight="1" x14ac:dyDescent="0.3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</row>
    <row r="364" spans="1:30" ht="13.5" customHeight="1" x14ac:dyDescent="0.3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</row>
    <row r="365" spans="1:30" ht="13.5" customHeight="1" x14ac:dyDescent="0.3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</row>
    <row r="366" spans="1:30" ht="13.5" customHeight="1" x14ac:dyDescent="0.3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</row>
    <row r="367" spans="1:30" ht="13.5" customHeight="1" x14ac:dyDescent="0.3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</row>
    <row r="368" spans="1:30" ht="13.5" customHeight="1" x14ac:dyDescent="0.3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</row>
    <row r="369" spans="1:30" ht="13.5" customHeight="1" x14ac:dyDescent="0.3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</row>
    <row r="370" spans="1:30" ht="13.5" customHeight="1" x14ac:dyDescent="0.3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</row>
    <row r="371" spans="1:30" ht="13.5" customHeight="1" x14ac:dyDescent="0.3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</row>
    <row r="372" spans="1:30" ht="13.5" customHeight="1" x14ac:dyDescent="0.3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</row>
    <row r="373" spans="1:30" ht="13.5" customHeight="1" x14ac:dyDescent="0.3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</row>
    <row r="374" spans="1:30" ht="13.5" customHeight="1" x14ac:dyDescent="0.3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</row>
    <row r="375" spans="1:30" ht="13.5" customHeight="1" x14ac:dyDescent="0.3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</row>
    <row r="376" spans="1:30" ht="13.5" customHeight="1" x14ac:dyDescent="0.3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</row>
    <row r="377" spans="1:30" ht="13.5" customHeight="1" x14ac:dyDescent="0.3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</row>
    <row r="378" spans="1:30" ht="13.5" customHeight="1" x14ac:dyDescent="0.3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</row>
    <row r="379" spans="1:30" ht="13.5" customHeight="1" x14ac:dyDescent="0.3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</row>
    <row r="380" spans="1:30" ht="13.5" customHeight="1" x14ac:dyDescent="0.3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</row>
    <row r="381" spans="1:30" ht="13.5" customHeight="1" x14ac:dyDescent="0.3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</row>
    <row r="382" spans="1:30" ht="13.5" customHeight="1" x14ac:dyDescent="0.3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</row>
    <row r="383" spans="1:30" ht="13.5" customHeight="1" x14ac:dyDescent="0.3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</row>
    <row r="384" spans="1:30" ht="13.5" customHeight="1" x14ac:dyDescent="0.3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</row>
    <row r="385" spans="1:30" ht="13.5" customHeight="1" x14ac:dyDescent="0.3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</row>
    <row r="386" spans="1:30" ht="13.5" customHeight="1" x14ac:dyDescent="0.3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</row>
    <row r="387" spans="1:30" ht="13.5" customHeight="1" x14ac:dyDescent="0.3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</row>
    <row r="388" spans="1:30" ht="13.5" customHeight="1" x14ac:dyDescent="0.3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</row>
    <row r="389" spans="1:30" ht="13.5" customHeight="1" x14ac:dyDescent="0.3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</row>
    <row r="390" spans="1:30" ht="13.5" customHeight="1" x14ac:dyDescent="0.3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</row>
    <row r="391" spans="1:30" ht="13.5" customHeight="1" x14ac:dyDescent="0.3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</row>
    <row r="392" spans="1:30" ht="13.5" customHeight="1" x14ac:dyDescent="0.3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</row>
    <row r="393" spans="1:30" ht="13.5" customHeight="1" x14ac:dyDescent="0.3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</row>
    <row r="394" spans="1:30" ht="13.5" customHeight="1" x14ac:dyDescent="0.3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</row>
    <row r="395" spans="1:30" ht="13.5" customHeight="1" x14ac:dyDescent="0.3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</row>
    <row r="396" spans="1:30" ht="13.5" customHeight="1" x14ac:dyDescent="0.3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</row>
    <row r="397" spans="1:30" ht="13.5" customHeight="1" x14ac:dyDescent="0.3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</row>
    <row r="398" spans="1:30" ht="13.5" customHeight="1" x14ac:dyDescent="0.3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</row>
    <row r="399" spans="1:30" ht="13.5" customHeight="1" x14ac:dyDescent="0.3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</row>
    <row r="400" spans="1:30" ht="13.5" customHeight="1" x14ac:dyDescent="0.3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</row>
    <row r="401" spans="1:30" ht="13.5" customHeight="1" x14ac:dyDescent="0.3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</row>
    <row r="402" spans="1:30" ht="13.5" customHeight="1" x14ac:dyDescent="0.3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</row>
    <row r="403" spans="1:30" ht="13.5" customHeight="1" x14ac:dyDescent="0.3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</row>
    <row r="404" spans="1:30" ht="13.5" customHeight="1" x14ac:dyDescent="0.3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</row>
    <row r="405" spans="1:30" ht="13.5" customHeight="1" x14ac:dyDescent="0.3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</row>
    <row r="406" spans="1:30" ht="13.5" customHeight="1" x14ac:dyDescent="0.3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</row>
    <row r="407" spans="1:30" ht="13.5" customHeight="1" x14ac:dyDescent="0.3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</row>
    <row r="408" spans="1:30" ht="13.5" customHeight="1" x14ac:dyDescent="0.3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</row>
    <row r="409" spans="1:30" ht="13.5" customHeight="1" x14ac:dyDescent="0.3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</row>
    <row r="410" spans="1:30" ht="13.5" customHeight="1" x14ac:dyDescent="0.3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</row>
    <row r="411" spans="1:30" ht="13.5" customHeight="1" x14ac:dyDescent="0.3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</row>
    <row r="412" spans="1:30" ht="13.5" customHeight="1" x14ac:dyDescent="0.3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</row>
    <row r="413" spans="1:30" ht="13.5" customHeight="1" x14ac:dyDescent="0.3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</row>
    <row r="414" spans="1:30" ht="13.5" customHeight="1" x14ac:dyDescent="0.3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</row>
    <row r="415" spans="1:30" ht="13.5" customHeight="1" x14ac:dyDescent="0.3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</row>
    <row r="416" spans="1:30" ht="13.5" customHeight="1" x14ac:dyDescent="0.3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</row>
    <row r="417" spans="1:30" ht="13.5" customHeight="1" x14ac:dyDescent="0.3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</row>
    <row r="418" spans="1:30" ht="13.5" customHeight="1" x14ac:dyDescent="0.3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</row>
    <row r="419" spans="1:30" ht="13.5" customHeight="1" x14ac:dyDescent="0.3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</row>
    <row r="420" spans="1:30" ht="13.5" customHeight="1" x14ac:dyDescent="0.3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</row>
    <row r="421" spans="1:30" ht="13.5" customHeight="1" x14ac:dyDescent="0.3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</row>
    <row r="422" spans="1:30" ht="13.5" customHeight="1" x14ac:dyDescent="0.3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</row>
    <row r="423" spans="1:30" ht="13.5" customHeight="1" x14ac:dyDescent="0.3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</row>
    <row r="424" spans="1:30" ht="13.5" customHeight="1" x14ac:dyDescent="0.3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</row>
    <row r="425" spans="1:30" ht="13.5" customHeight="1" x14ac:dyDescent="0.3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</row>
    <row r="426" spans="1:30" ht="13.5" customHeight="1" x14ac:dyDescent="0.3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</row>
    <row r="427" spans="1:30" ht="13.5" customHeight="1" x14ac:dyDescent="0.3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</row>
    <row r="428" spans="1:30" ht="13.5" customHeight="1" x14ac:dyDescent="0.3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</row>
    <row r="429" spans="1:30" ht="13.5" customHeight="1" x14ac:dyDescent="0.3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</row>
    <row r="430" spans="1:30" ht="13.5" customHeight="1" x14ac:dyDescent="0.3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</row>
    <row r="431" spans="1:30" ht="13.5" customHeight="1" x14ac:dyDescent="0.3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</row>
    <row r="432" spans="1:30" ht="13.5" customHeight="1" x14ac:dyDescent="0.3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</row>
    <row r="433" spans="1:30" ht="13.5" customHeight="1" x14ac:dyDescent="0.3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</row>
    <row r="434" spans="1:30" ht="13.5" customHeight="1" x14ac:dyDescent="0.3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</row>
    <row r="435" spans="1:30" ht="13.5" customHeight="1" x14ac:dyDescent="0.3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</row>
    <row r="436" spans="1:30" ht="13.5" customHeight="1" x14ac:dyDescent="0.3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</row>
    <row r="437" spans="1:30" ht="13.5" customHeight="1" x14ac:dyDescent="0.3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</row>
    <row r="438" spans="1:30" ht="13.5" customHeight="1" x14ac:dyDescent="0.3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</row>
    <row r="439" spans="1:30" ht="13.5" customHeight="1" x14ac:dyDescent="0.3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</row>
    <row r="440" spans="1:30" ht="13.5" customHeight="1" x14ac:dyDescent="0.3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</row>
    <row r="441" spans="1:30" ht="13.5" customHeight="1" x14ac:dyDescent="0.3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</row>
    <row r="442" spans="1:30" ht="13.5" customHeight="1" x14ac:dyDescent="0.3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</row>
    <row r="443" spans="1:30" ht="13.5" customHeight="1" x14ac:dyDescent="0.3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</row>
    <row r="444" spans="1:30" ht="13.5" customHeight="1" x14ac:dyDescent="0.3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</row>
    <row r="445" spans="1:30" ht="13.5" customHeight="1" x14ac:dyDescent="0.3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</row>
    <row r="446" spans="1:30" ht="13.5" customHeight="1" x14ac:dyDescent="0.3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</row>
    <row r="447" spans="1:30" ht="13.5" customHeight="1" x14ac:dyDescent="0.3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</row>
    <row r="448" spans="1:30" ht="13.5" customHeight="1" x14ac:dyDescent="0.3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</row>
    <row r="449" spans="1:30" ht="13.5" customHeight="1" x14ac:dyDescent="0.3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</row>
    <row r="450" spans="1:30" ht="13.5" customHeight="1" x14ac:dyDescent="0.3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</row>
    <row r="451" spans="1:30" ht="13.5" customHeight="1" x14ac:dyDescent="0.3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</row>
    <row r="452" spans="1:30" ht="13.5" customHeight="1" x14ac:dyDescent="0.3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</row>
    <row r="453" spans="1:30" ht="13.5" customHeight="1" x14ac:dyDescent="0.3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</row>
    <row r="454" spans="1:30" ht="13.5" customHeight="1" x14ac:dyDescent="0.3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</row>
    <row r="455" spans="1:30" ht="13.5" customHeight="1" x14ac:dyDescent="0.3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</row>
    <row r="456" spans="1:30" ht="13.5" customHeight="1" x14ac:dyDescent="0.3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</row>
    <row r="457" spans="1:30" ht="13.5" customHeight="1" x14ac:dyDescent="0.3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</row>
    <row r="458" spans="1:30" ht="13.5" customHeight="1" x14ac:dyDescent="0.3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</row>
    <row r="459" spans="1:30" ht="13.5" customHeight="1" x14ac:dyDescent="0.3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</row>
    <row r="460" spans="1:30" ht="13.5" customHeight="1" x14ac:dyDescent="0.3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</row>
    <row r="461" spans="1:30" ht="13.5" customHeight="1" x14ac:dyDescent="0.3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</row>
    <row r="462" spans="1:30" ht="13.5" customHeight="1" x14ac:dyDescent="0.3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</row>
    <row r="463" spans="1:30" ht="13.5" customHeight="1" x14ac:dyDescent="0.3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</row>
    <row r="464" spans="1:30" ht="13.5" customHeight="1" x14ac:dyDescent="0.3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</row>
    <row r="465" spans="1:30" ht="13.5" customHeight="1" x14ac:dyDescent="0.3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</row>
    <row r="466" spans="1:30" ht="13.5" customHeight="1" x14ac:dyDescent="0.3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</row>
    <row r="467" spans="1:30" ht="13.5" customHeight="1" x14ac:dyDescent="0.3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</row>
    <row r="468" spans="1:30" ht="13.5" customHeight="1" x14ac:dyDescent="0.3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</row>
    <row r="469" spans="1:30" ht="13.5" customHeight="1" x14ac:dyDescent="0.3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</row>
    <row r="470" spans="1:30" ht="13.5" customHeight="1" x14ac:dyDescent="0.3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</row>
    <row r="471" spans="1:30" ht="13.5" customHeight="1" x14ac:dyDescent="0.3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</row>
    <row r="472" spans="1:30" ht="13.5" customHeight="1" x14ac:dyDescent="0.3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</row>
    <row r="473" spans="1:30" ht="13.5" customHeight="1" x14ac:dyDescent="0.3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</row>
    <row r="474" spans="1:30" ht="13.5" customHeight="1" x14ac:dyDescent="0.3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</row>
    <row r="475" spans="1:30" ht="13.5" customHeight="1" x14ac:dyDescent="0.3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</row>
    <row r="476" spans="1:30" ht="13.5" customHeight="1" x14ac:dyDescent="0.3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</row>
    <row r="477" spans="1:30" ht="13.5" customHeight="1" x14ac:dyDescent="0.3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</row>
    <row r="478" spans="1:30" ht="13.5" customHeight="1" x14ac:dyDescent="0.3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</row>
    <row r="479" spans="1:30" ht="13.5" customHeight="1" x14ac:dyDescent="0.3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</row>
    <row r="480" spans="1:30" ht="13.5" customHeight="1" x14ac:dyDescent="0.3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</row>
    <row r="481" spans="1:30" ht="13.5" customHeight="1" x14ac:dyDescent="0.3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</row>
    <row r="482" spans="1:30" ht="13.5" customHeight="1" x14ac:dyDescent="0.3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</row>
    <row r="483" spans="1:30" ht="13.5" customHeight="1" x14ac:dyDescent="0.3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</row>
    <row r="484" spans="1:30" ht="13.5" customHeight="1" x14ac:dyDescent="0.3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</row>
    <row r="485" spans="1:30" ht="13.5" customHeight="1" x14ac:dyDescent="0.3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</row>
    <row r="486" spans="1:30" ht="13.5" customHeight="1" x14ac:dyDescent="0.3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</row>
    <row r="487" spans="1:30" ht="13.5" customHeight="1" x14ac:dyDescent="0.3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</row>
    <row r="488" spans="1:30" ht="13.5" customHeight="1" x14ac:dyDescent="0.3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</row>
    <row r="489" spans="1:30" ht="13.5" customHeight="1" x14ac:dyDescent="0.3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</row>
    <row r="490" spans="1:30" ht="13.5" customHeight="1" x14ac:dyDescent="0.3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</row>
    <row r="491" spans="1:30" ht="13.5" customHeight="1" x14ac:dyDescent="0.3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</row>
    <row r="492" spans="1:30" ht="13.5" customHeight="1" x14ac:dyDescent="0.3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</row>
    <row r="493" spans="1:30" ht="13.5" customHeight="1" x14ac:dyDescent="0.3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</row>
    <row r="494" spans="1:30" ht="13.5" customHeight="1" x14ac:dyDescent="0.3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</row>
    <row r="495" spans="1:30" ht="13.5" customHeight="1" x14ac:dyDescent="0.3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</row>
    <row r="496" spans="1:30" ht="13.5" customHeight="1" x14ac:dyDescent="0.3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</row>
    <row r="497" spans="1:30" ht="13.5" customHeight="1" x14ac:dyDescent="0.3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</row>
    <row r="498" spans="1:30" ht="13.5" customHeight="1" x14ac:dyDescent="0.3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</row>
    <row r="499" spans="1:30" ht="13.5" customHeight="1" x14ac:dyDescent="0.3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</row>
    <row r="500" spans="1:30" ht="13.5" customHeight="1" x14ac:dyDescent="0.3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</row>
    <row r="501" spans="1:30" ht="13.5" customHeight="1" x14ac:dyDescent="0.3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</row>
    <row r="502" spans="1:30" ht="13.5" customHeight="1" x14ac:dyDescent="0.3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</row>
    <row r="503" spans="1:30" ht="13.5" customHeight="1" x14ac:dyDescent="0.3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</row>
    <row r="504" spans="1:30" ht="13.5" customHeight="1" x14ac:dyDescent="0.3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</row>
    <row r="505" spans="1:30" ht="13.5" customHeight="1" x14ac:dyDescent="0.3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</row>
    <row r="506" spans="1:30" ht="13.5" customHeight="1" x14ac:dyDescent="0.3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</row>
    <row r="507" spans="1:30" ht="13.5" customHeight="1" x14ac:dyDescent="0.3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</row>
    <row r="508" spans="1:30" ht="13.5" customHeight="1" x14ac:dyDescent="0.3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</row>
    <row r="509" spans="1:30" ht="13.5" customHeight="1" x14ac:dyDescent="0.3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</row>
    <row r="510" spans="1:30" ht="13.5" customHeight="1" x14ac:dyDescent="0.3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</row>
    <row r="511" spans="1:30" ht="13.5" customHeight="1" x14ac:dyDescent="0.3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</row>
    <row r="512" spans="1:30" ht="13.5" customHeight="1" x14ac:dyDescent="0.3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</row>
    <row r="513" spans="1:30" ht="13.5" customHeight="1" x14ac:dyDescent="0.3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</row>
    <row r="514" spans="1:30" ht="13.5" customHeight="1" x14ac:dyDescent="0.3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</row>
    <row r="515" spans="1:30" ht="13.5" customHeight="1" x14ac:dyDescent="0.3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</row>
    <row r="516" spans="1:30" ht="13.5" customHeight="1" x14ac:dyDescent="0.3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</row>
    <row r="517" spans="1:30" ht="13.5" customHeight="1" x14ac:dyDescent="0.3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</row>
    <row r="518" spans="1:30" ht="13.5" customHeight="1" x14ac:dyDescent="0.3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</row>
    <row r="519" spans="1:30" ht="13.5" customHeight="1" x14ac:dyDescent="0.3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</row>
    <row r="520" spans="1:30" ht="13.5" customHeight="1" x14ac:dyDescent="0.3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</row>
    <row r="521" spans="1:30" ht="13.5" customHeight="1" x14ac:dyDescent="0.3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</row>
    <row r="522" spans="1:30" ht="13.5" customHeight="1" x14ac:dyDescent="0.3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</row>
    <row r="523" spans="1:30" ht="13.5" customHeight="1" x14ac:dyDescent="0.3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</row>
    <row r="524" spans="1:30" ht="13.5" customHeight="1" x14ac:dyDescent="0.3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</row>
    <row r="525" spans="1:30" ht="13.5" customHeight="1" x14ac:dyDescent="0.3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</row>
    <row r="526" spans="1:30" ht="13.5" customHeight="1" x14ac:dyDescent="0.3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</row>
    <row r="527" spans="1:30" ht="13.5" customHeight="1" x14ac:dyDescent="0.3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</row>
    <row r="528" spans="1:30" ht="13.5" customHeight="1" x14ac:dyDescent="0.3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</row>
    <row r="529" spans="1:30" ht="13.5" customHeight="1" x14ac:dyDescent="0.3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</row>
    <row r="530" spans="1:30" ht="13.5" customHeight="1" x14ac:dyDescent="0.3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</row>
    <row r="531" spans="1:30" ht="13.5" customHeight="1" x14ac:dyDescent="0.3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</row>
    <row r="532" spans="1:30" ht="13.5" customHeight="1" x14ac:dyDescent="0.3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</row>
    <row r="533" spans="1:30" ht="13.5" customHeight="1" x14ac:dyDescent="0.3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</row>
    <row r="534" spans="1:30" ht="13.5" customHeight="1" x14ac:dyDescent="0.3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</row>
    <row r="535" spans="1:30" ht="13.5" customHeight="1" x14ac:dyDescent="0.3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</row>
    <row r="536" spans="1:30" ht="13.5" customHeight="1" x14ac:dyDescent="0.3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</row>
    <row r="537" spans="1:30" ht="13.5" customHeight="1" x14ac:dyDescent="0.3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</row>
    <row r="538" spans="1:30" ht="13.5" customHeight="1" x14ac:dyDescent="0.3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</row>
    <row r="539" spans="1:30" ht="13.5" customHeight="1" x14ac:dyDescent="0.3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</row>
    <row r="540" spans="1:30" ht="13.5" customHeight="1" x14ac:dyDescent="0.3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</row>
    <row r="541" spans="1:30" ht="13.5" customHeight="1" x14ac:dyDescent="0.3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</row>
    <row r="542" spans="1:30" ht="13.5" customHeight="1" x14ac:dyDescent="0.3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</row>
    <row r="543" spans="1:30" ht="13.5" customHeight="1" x14ac:dyDescent="0.3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</row>
    <row r="544" spans="1:30" ht="13.5" customHeight="1" x14ac:dyDescent="0.3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</row>
    <row r="545" spans="1:30" ht="13.5" customHeight="1" x14ac:dyDescent="0.3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</row>
    <row r="546" spans="1:30" ht="13.5" customHeight="1" x14ac:dyDescent="0.3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</row>
    <row r="547" spans="1:30" ht="13.5" customHeight="1" x14ac:dyDescent="0.3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</row>
    <row r="548" spans="1:30" ht="13.5" customHeight="1" x14ac:dyDescent="0.3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</row>
    <row r="549" spans="1:30" ht="13.5" customHeight="1" x14ac:dyDescent="0.3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</row>
    <row r="550" spans="1:30" ht="13.5" customHeight="1" x14ac:dyDescent="0.3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</row>
    <row r="551" spans="1:30" ht="13.5" customHeight="1" x14ac:dyDescent="0.3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</row>
    <row r="552" spans="1:30" ht="13.5" customHeight="1" x14ac:dyDescent="0.3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</row>
    <row r="553" spans="1:30" ht="13.5" customHeight="1" x14ac:dyDescent="0.3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</row>
    <row r="554" spans="1:30" ht="13.5" customHeight="1" x14ac:dyDescent="0.3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</row>
    <row r="555" spans="1:30" ht="13.5" customHeight="1" x14ac:dyDescent="0.3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</row>
    <row r="556" spans="1:30" ht="13.5" customHeight="1" x14ac:dyDescent="0.3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</row>
    <row r="557" spans="1:30" ht="13.5" customHeight="1" x14ac:dyDescent="0.3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</row>
    <row r="558" spans="1:30" ht="13.5" customHeight="1" x14ac:dyDescent="0.3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</row>
    <row r="559" spans="1:30" ht="13.5" customHeight="1" x14ac:dyDescent="0.3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</row>
    <row r="560" spans="1:30" ht="13.5" customHeight="1" x14ac:dyDescent="0.3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</row>
    <row r="561" spans="1:30" ht="13.5" customHeight="1" x14ac:dyDescent="0.3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</row>
    <row r="562" spans="1:30" ht="13.5" customHeight="1" x14ac:dyDescent="0.3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</row>
    <row r="563" spans="1:30" ht="13.5" customHeight="1" x14ac:dyDescent="0.3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</row>
    <row r="564" spans="1:30" ht="13.5" customHeight="1" x14ac:dyDescent="0.3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</row>
    <row r="565" spans="1:30" ht="13.5" customHeight="1" x14ac:dyDescent="0.3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</row>
    <row r="566" spans="1:30" ht="13.5" customHeight="1" x14ac:dyDescent="0.3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</row>
    <row r="567" spans="1:30" ht="13.5" customHeight="1" x14ac:dyDescent="0.3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</row>
    <row r="568" spans="1:30" ht="13.5" customHeight="1" x14ac:dyDescent="0.3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</row>
    <row r="569" spans="1:30" ht="13.5" customHeight="1" x14ac:dyDescent="0.3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</row>
    <row r="570" spans="1:30" ht="13.5" customHeight="1" x14ac:dyDescent="0.3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</row>
    <row r="571" spans="1:30" ht="13.5" customHeight="1" x14ac:dyDescent="0.3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</row>
    <row r="572" spans="1:30" ht="13.5" customHeight="1" x14ac:dyDescent="0.3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</row>
    <row r="573" spans="1:30" ht="13.5" customHeight="1" x14ac:dyDescent="0.3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</row>
    <row r="574" spans="1:30" ht="13.5" customHeight="1" x14ac:dyDescent="0.3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</row>
    <row r="575" spans="1:30" ht="13.5" customHeight="1" x14ac:dyDescent="0.3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</row>
    <row r="576" spans="1:30" ht="13.5" customHeight="1" x14ac:dyDescent="0.3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</row>
    <row r="577" spans="1:30" ht="13.5" customHeight="1" x14ac:dyDescent="0.3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</row>
    <row r="578" spans="1:30" ht="13.5" customHeight="1" x14ac:dyDescent="0.3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</row>
    <row r="579" spans="1:30" ht="13.5" customHeight="1" x14ac:dyDescent="0.3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</row>
    <row r="580" spans="1:30" ht="13.5" customHeight="1" x14ac:dyDescent="0.3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</row>
    <row r="581" spans="1:30" ht="13.5" customHeight="1" x14ac:dyDescent="0.3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</row>
    <row r="582" spans="1:30" ht="13.5" customHeight="1" x14ac:dyDescent="0.3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</row>
    <row r="583" spans="1:30" ht="13.5" customHeight="1" x14ac:dyDescent="0.3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</row>
    <row r="584" spans="1:30" ht="13.5" customHeight="1" x14ac:dyDescent="0.3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</row>
    <row r="585" spans="1:30" ht="13.5" customHeight="1" x14ac:dyDescent="0.3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</row>
    <row r="586" spans="1:30" ht="13.5" customHeight="1" x14ac:dyDescent="0.3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</row>
    <row r="587" spans="1:30" ht="13.5" customHeight="1" x14ac:dyDescent="0.3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</row>
    <row r="588" spans="1:30" ht="13.5" customHeight="1" x14ac:dyDescent="0.3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</row>
    <row r="589" spans="1:30" ht="13.5" customHeight="1" x14ac:dyDescent="0.3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</row>
    <row r="590" spans="1:30" ht="13.5" customHeight="1" x14ac:dyDescent="0.3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</row>
    <row r="591" spans="1:30" ht="13.5" customHeight="1" x14ac:dyDescent="0.3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</row>
    <row r="592" spans="1:30" ht="13.5" customHeight="1" x14ac:dyDescent="0.3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</row>
    <row r="593" spans="1:30" ht="13.5" customHeight="1" x14ac:dyDescent="0.3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</row>
    <row r="594" spans="1:30" ht="13.5" customHeight="1" x14ac:dyDescent="0.3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</row>
    <row r="595" spans="1:30" ht="13.5" customHeight="1" x14ac:dyDescent="0.3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</row>
    <row r="596" spans="1:30" ht="13.5" customHeight="1" x14ac:dyDescent="0.3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</row>
    <row r="597" spans="1:30" ht="13.5" customHeight="1" x14ac:dyDescent="0.3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</row>
    <row r="598" spans="1:30" ht="13.5" customHeight="1" x14ac:dyDescent="0.3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</row>
    <row r="599" spans="1:30" ht="13.5" customHeight="1" x14ac:dyDescent="0.3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</row>
    <row r="600" spans="1:30" ht="13.5" customHeight="1" x14ac:dyDescent="0.3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</row>
    <row r="601" spans="1:30" ht="13.5" customHeight="1" x14ac:dyDescent="0.3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</row>
    <row r="602" spans="1:30" ht="13.5" customHeight="1" x14ac:dyDescent="0.3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</row>
    <row r="603" spans="1:30" ht="13.5" customHeight="1" x14ac:dyDescent="0.3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</row>
    <row r="604" spans="1:30" ht="13.5" customHeight="1" x14ac:dyDescent="0.3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</row>
    <row r="605" spans="1:30" ht="13.5" customHeight="1" x14ac:dyDescent="0.3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</row>
    <row r="606" spans="1:30" ht="13.5" customHeight="1" x14ac:dyDescent="0.3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</row>
    <row r="607" spans="1:30" ht="13.5" customHeight="1" x14ac:dyDescent="0.3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</row>
    <row r="608" spans="1:30" ht="13.5" customHeight="1" x14ac:dyDescent="0.3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</row>
    <row r="609" spans="1:30" ht="13.5" customHeight="1" x14ac:dyDescent="0.3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</row>
    <row r="610" spans="1:30" ht="13.5" customHeight="1" x14ac:dyDescent="0.3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</row>
    <row r="611" spans="1:30" ht="13.5" customHeight="1" x14ac:dyDescent="0.3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</row>
    <row r="612" spans="1:30" ht="13.5" customHeight="1" x14ac:dyDescent="0.3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</row>
    <row r="613" spans="1:30" ht="13.5" customHeight="1" x14ac:dyDescent="0.3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</row>
    <row r="614" spans="1:30" ht="13.5" customHeight="1" x14ac:dyDescent="0.3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</row>
    <row r="615" spans="1:30" ht="13.5" customHeight="1" x14ac:dyDescent="0.3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</row>
    <row r="616" spans="1:30" ht="13.5" customHeight="1" x14ac:dyDescent="0.3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</row>
    <row r="617" spans="1:30" ht="13.5" customHeight="1" x14ac:dyDescent="0.3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</row>
    <row r="618" spans="1:30" ht="13.5" customHeight="1" x14ac:dyDescent="0.3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</row>
    <row r="619" spans="1:30" ht="13.5" customHeight="1" x14ac:dyDescent="0.3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</row>
    <row r="620" spans="1:30" ht="13.5" customHeight="1" x14ac:dyDescent="0.3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</row>
    <row r="621" spans="1:30" ht="13.5" customHeight="1" x14ac:dyDescent="0.3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</row>
    <row r="622" spans="1:30" ht="13.5" customHeight="1" x14ac:dyDescent="0.3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</row>
    <row r="623" spans="1:30" ht="13.5" customHeight="1" x14ac:dyDescent="0.3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</row>
    <row r="624" spans="1:30" ht="13.5" customHeight="1" x14ac:dyDescent="0.3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</row>
    <row r="625" spans="1:30" ht="13.5" customHeight="1" x14ac:dyDescent="0.3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</row>
    <row r="626" spans="1:30" ht="13.5" customHeight="1" x14ac:dyDescent="0.3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</row>
    <row r="627" spans="1:30" ht="13.5" customHeight="1" x14ac:dyDescent="0.3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</row>
    <row r="628" spans="1:30" ht="13.5" customHeight="1" x14ac:dyDescent="0.3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</row>
    <row r="629" spans="1:30" ht="13.5" customHeight="1" x14ac:dyDescent="0.3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</row>
    <row r="630" spans="1:30" ht="13.5" customHeight="1" x14ac:dyDescent="0.3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</row>
    <row r="631" spans="1:30" ht="13.5" customHeight="1" x14ac:dyDescent="0.3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</row>
    <row r="632" spans="1:30" ht="13.5" customHeight="1" x14ac:dyDescent="0.3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</row>
    <row r="633" spans="1:30" ht="13.5" customHeight="1" x14ac:dyDescent="0.3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</row>
    <row r="634" spans="1:30" ht="13.5" customHeight="1" x14ac:dyDescent="0.3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</row>
    <row r="635" spans="1:30" ht="13.5" customHeight="1" x14ac:dyDescent="0.3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</row>
    <row r="636" spans="1:30" ht="13.5" customHeight="1" x14ac:dyDescent="0.3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</row>
    <row r="637" spans="1:30" ht="13.5" customHeight="1" x14ac:dyDescent="0.3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</row>
    <row r="638" spans="1:30" ht="13.5" customHeight="1" x14ac:dyDescent="0.3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</row>
    <row r="639" spans="1:30" ht="13.5" customHeight="1" x14ac:dyDescent="0.3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</row>
    <row r="640" spans="1:30" ht="13.5" customHeight="1" x14ac:dyDescent="0.3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</row>
    <row r="641" spans="1:30" ht="13.5" customHeight="1" x14ac:dyDescent="0.3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</row>
    <row r="642" spans="1:30" ht="13.5" customHeight="1" x14ac:dyDescent="0.3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</row>
    <row r="643" spans="1:30" ht="13.5" customHeight="1" x14ac:dyDescent="0.3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</row>
    <row r="644" spans="1:30" ht="13.5" customHeight="1" x14ac:dyDescent="0.3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</row>
    <row r="645" spans="1:30" ht="13.5" customHeight="1" x14ac:dyDescent="0.3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</row>
    <row r="646" spans="1:30" ht="13.5" customHeight="1" x14ac:dyDescent="0.3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</row>
    <row r="647" spans="1:30" ht="13.5" customHeight="1" x14ac:dyDescent="0.3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</row>
    <row r="648" spans="1:30" ht="13.5" customHeight="1" x14ac:dyDescent="0.3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</row>
    <row r="649" spans="1:30" ht="13.5" customHeight="1" x14ac:dyDescent="0.3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</row>
    <row r="650" spans="1:30" ht="13.5" customHeight="1" x14ac:dyDescent="0.3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</row>
    <row r="651" spans="1:30" ht="13.5" customHeight="1" x14ac:dyDescent="0.3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</row>
    <row r="652" spans="1:30" ht="13.5" customHeight="1" x14ac:dyDescent="0.3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</row>
    <row r="653" spans="1:30" ht="13.5" customHeight="1" x14ac:dyDescent="0.3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</row>
    <row r="654" spans="1:30" ht="13.5" customHeight="1" x14ac:dyDescent="0.3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</row>
    <row r="655" spans="1:30" ht="13.5" customHeight="1" x14ac:dyDescent="0.3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</row>
    <row r="656" spans="1:30" ht="13.5" customHeight="1" x14ac:dyDescent="0.3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</row>
    <row r="657" spans="1:30" ht="13.5" customHeight="1" x14ac:dyDescent="0.3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</row>
    <row r="658" spans="1:30" ht="13.5" customHeight="1" x14ac:dyDescent="0.3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</row>
    <row r="659" spans="1:30" ht="13.5" customHeight="1" x14ac:dyDescent="0.3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</row>
    <row r="660" spans="1:30" ht="13.5" customHeight="1" x14ac:dyDescent="0.3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</row>
    <row r="661" spans="1:30" ht="13.5" customHeight="1" x14ac:dyDescent="0.3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</row>
    <row r="662" spans="1:30" ht="13.5" customHeight="1" x14ac:dyDescent="0.3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</row>
    <row r="663" spans="1:30" ht="13.5" customHeight="1" x14ac:dyDescent="0.3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</row>
    <row r="664" spans="1:30" ht="13.5" customHeight="1" x14ac:dyDescent="0.3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</row>
    <row r="665" spans="1:30" ht="13.5" customHeight="1" x14ac:dyDescent="0.3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</row>
    <row r="666" spans="1:30" ht="13.5" customHeight="1" x14ac:dyDescent="0.3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</row>
    <row r="667" spans="1:30" ht="13.5" customHeight="1" x14ac:dyDescent="0.3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</row>
    <row r="668" spans="1:30" ht="13.5" customHeight="1" x14ac:dyDescent="0.3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</row>
    <row r="669" spans="1:30" ht="13.5" customHeight="1" x14ac:dyDescent="0.3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</row>
    <row r="670" spans="1:30" ht="13.5" customHeight="1" x14ac:dyDescent="0.3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</row>
    <row r="671" spans="1:30" ht="13.5" customHeight="1" x14ac:dyDescent="0.3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</row>
    <row r="672" spans="1:30" ht="13.5" customHeight="1" x14ac:dyDescent="0.3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</row>
    <row r="673" spans="1:30" ht="13.5" customHeight="1" x14ac:dyDescent="0.3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</row>
    <row r="674" spans="1:30" ht="13.5" customHeight="1" x14ac:dyDescent="0.3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</row>
    <row r="675" spans="1:30" ht="13.5" customHeight="1" x14ac:dyDescent="0.3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</row>
    <row r="676" spans="1:30" ht="13.5" customHeight="1" x14ac:dyDescent="0.3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</row>
    <row r="677" spans="1:30" ht="13.5" customHeight="1" x14ac:dyDescent="0.3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</row>
    <row r="678" spans="1:30" ht="13.5" customHeight="1" x14ac:dyDescent="0.3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</row>
    <row r="679" spans="1:30" ht="13.5" customHeight="1" x14ac:dyDescent="0.3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</row>
    <row r="680" spans="1:30" ht="13.5" customHeight="1" x14ac:dyDescent="0.3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</row>
    <row r="681" spans="1:30" ht="13.5" customHeight="1" x14ac:dyDescent="0.3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</row>
    <row r="682" spans="1:30" ht="13.5" customHeight="1" x14ac:dyDescent="0.3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</row>
    <row r="683" spans="1:30" ht="13.5" customHeight="1" x14ac:dyDescent="0.3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</row>
    <row r="684" spans="1:30" ht="13.5" customHeight="1" x14ac:dyDescent="0.3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</row>
    <row r="685" spans="1:30" ht="13.5" customHeight="1" x14ac:dyDescent="0.3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</row>
    <row r="686" spans="1:30" ht="13.5" customHeight="1" x14ac:dyDescent="0.3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</row>
    <row r="687" spans="1:30" ht="13.5" customHeight="1" x14ac:dyDescent="0.3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</row>
    <row r="688" spans="1:30" ht="13.5" customHeight="1" x14ac:dyDescent="0.3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</row>
    <row r="689" spans="1:30" ht="13.5" customHeight="1" x14ac:dyDescent="0.3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</row>
    <row r="690" spans="1:30" ht="13.5" customHeight="1" x14ac:dyDescent="0.3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</row>
    <row r="691" spans="1:30" ht="13.5" customHeight="1" x14ac:dyDescent="0.3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</row>
    <row r="692" spans="1:30" ht="13.5" customHeight="1" x14ac:dyDescent="0.3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</row>
    <row r="693" spans="1:30" ht="13.5" customHeight="1" x14ac:dyDescent="0.3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</row>
    <row r="694" spans="1:30" ht="13.5" customHeight="1" x14ac:dyDescent="0.3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</row>
    <row r="695" spans="1:30" ht="13.5" customHeight="1" x14ac:dyDescent="0.3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</row>
    <row r="696" spans="1:30" ht="13.5" customHeight="1" x14ac:dyDescent="0.3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</row>
    <row r="697" spans="1:30" ht="13.5" customHeight="1" x14ac:dyDescent="0.3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</row>
    <row r="698" spans="1:30" ht="13.5" customHeight="1" x14ac:dyDescent="0.3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</row>
    <row r="699" spans="1:30" ht="13.5" customHeight="1" x14ac:dyDescent="0.3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</row>
    <row r="700" spans="1:30" ht="13.5" customHeight="1" x14ac:dyDescent="0.3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</row>
    <row r="701" spans="1:30" ht="13.5" customHeight="1" x14ac:dyDescent="0.3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</row>
    <row r="702" spans="1:30" ht="13.5" customHeight="1" x14ac:dyDescent="0.3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</row>
    <row r="703" spans="1:30" ht="13.5" customHeight="1" x14ac:dyDescent="0.3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</row>
    <row r="704" spans="1:30" ht="13.5" customHeight="1" x14ac:dyDescent="0.3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</row>
    <row r="705" spans="1:30" ht="13.5" customHeight="1" x14ac:dyDescent="0.3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</row>
    <row r="706" spans="1:30" ht="13.5" customHeight="1" x14ac:dyDescent="0.3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</row>
    <row r="707" spans="1:30" ht="13.5" customHeight="1" x14ac:dyDescent="0.3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</row>
    <row r="708" spans="1:30" ht="13.5" customHeight="1" x14ac:dyDescent="0.3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</row>
    <row r="709" spans="1:30" ht="13.5" customHeight="1" x14ac:dyDescent="0.3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</row>
    <row r="710" spans="1:30" ht="13.5" customHeight="1" x14ac:dyDescent="0.3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</row>
    <row r="711" spans="1:30" ht="13.5" customHeight="1" x14ac:dyDescent="0.3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</row>
    <row r="712" spans="1:30" ht="13.5" customHeight="1" x14ac:dyDescent="0.3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</row>
    <row r="713" spans="1:30" ht="13.5" customHeight="1" x14ac:dyDescent="0.3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</row>
    <row r="714" spans="1:30" ht="13.5" customHeight="1" x14ac:dyDescent="0.3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</row>
    <row r="715" spans="1:30" ht="13.5" customHeight="1" x14ac:dyDescent="0.3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</row>
    <row r="716" spans="1:30" ht="13.5" customHeight="1" x14ac:dyDescent="0.3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</row>
    <row r="717" spans="1:30" ht="13.5" customHeight="1" x14ac:dyDescent="0.3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</row>
    <row r="718" spans="1:30" ht="13.5" customHeight="1" x14ac:dyDescent="0.3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</row>
    <row r="719" spans="1:30" ht="13.5" customHeight="1" x14ac:dyDescent="0.3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</row>
    <row r="720" spans="1:30" ht="13.5" customHeight="1" x14ac:dyDescent="0.3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</row>
    <row r="721" spans="1:30" ht="13.5" customHeight="1" x14ac:dyDescent="0.3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</row>
    <row r="722" spans="1:30" ht="13.5" customHeight="1" x14ac:dyDescent="0.3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</row>
    <row r="723" spans="1:30" ht="13.5" customHeight="1" x14ac:dyDescent="0.3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</row>
    <row r="724" spans="1:30" ht="13.5" customHeight="1" x14ac:dyDescent="0.3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</row>
    <row r="725" spans="1:30" ht="13.5" customHeight="1" x14ac:dyDescent="0.3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</row>
    <row r="726" spans="1:30" ht="13.5" customHeight="1" x14ac:dyDescent="0.3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</row>
    <row r="727" spans="1:30" ht="13.5" customHeight="1" x14ac:dyDescent="0.3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</row>
    <row r="728" spans="1:30" ht="13.5" customHeight="1" x14ac:dyDescent="0.3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</row>
    <row r="729" spans="1:30" ht="13.5" customHeight="1" x14ac:dyDescent="0.3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</row>
    <row r="730" spans="1:30" ht="13.5" customHeight="1" x14ac:dyDescent="0.3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</row>
    <row r="731" spans="1:30" ht="13.5" customHeight="1" x14ac:dyDescent="0.3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</row>
    <row r="732" spans="1:30" ht="13.5" customHeight="1" x14ac:dyDescent="0.3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</row>
    <row r="733" spans="1:30" ht="13.5" customHeight="1" x14ac:dyDescent="0.3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</row>
    <row r="734" spans="1:30" ht="13.5" customHeight="1" x14ac:dyDescent="0.3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</row>
    <row r="735" spans="1:30" ht="13.5" customHeight="1" x14ac:dyDescent="0.3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</row>
    <row r="736" spans="1:30" ht="13.5" customHeight="1" x14ac:dyDescent="0.3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</row>
    <row r="737" spans="1:30" ht="13.5" customHeight="1" x14ac:dyDescent="0.3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</row>
    <row r="738" spans="1:30" ht="13.5" customHeight="1" x14ac:dyDescent="0.3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</row>
    <row r="739" spans="1:30" ht="13.5" customHeight="1" x14ac:dyDescent="0.3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</row>
    <row r="740" spans="1:30" ht="13.5" customHeight="1" x14ac:dyDescent="0.3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</row>
    <row r="741" spans="1:30" ht="13.5" customHeight="1" x14ac:dyDescent="0.3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</row>
    <row r="742" spans="1:30" ht="13.5" customHeight="1" x14ac:dyDescent="0.3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</row>
    <row r="743" spans="1:30" ht="13.5" customHeight="1" x14ac:dyDescent="0.3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</row>
    <row r="744" spans="1:30" ht="13.5" customHeight="1" x14ac:dyDescent="0.3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</row>
    <row r="745" spans="1:30" ht="13.5" customHeight="1" x14ac:dyDescent="0.3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</row>
    <row r="746" spans="1:30" ht="13.5" customHeight="1" x14ac:dyDescent="0.3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</row>
    <row r="747" spans="1:30" ht="13.5" customHeight="1" x14ac:dyDescent="0.3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</row>
    <row r="748" spans="1:30" ht="13.5" customHeight="1" x14ac:dyDescent="0.3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</row>
    <row r="749" spans="1:30" ht="13.5" customHeight="1" x14ac:dyDescent="0.3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</row>
    <row r="750" spans="1:30" ht="13.5" customHeight="1" x14ac:dyDescent="0.3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</row>
    <row r="751" spans="1:30" ht="13.5" customHeight="1" x14ac:dyDescent="0.3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</row>
    <row r="752" spans="1:30" ht="13.5" customHeight="1" x14ac:dyDescent="0.3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</row>
    <row r="753" spans="1:30" ht="13.5" customHeight="1" x14ac:dyDescent="0.3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</row>
    <row r="754" spans="1:30" ht="13.5" customHeight="1" x14ac:dyDescent="0.3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</row>
    <row r="755" spans="1:30" ht="13.5" customHeight="1" x14ac:dyDescent="0.3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</row>
    <row r="756" spans="1:30" ht="13.5" customHeight="1" x14ac:dyDescent="0.3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</row>
    <row r="757" spans="1:30" ht="13.5" customHeight="1" x14ac:dyDescent="0.3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</row>
    <row r="758" spans="1:30" ht="13.5" customHeight="1" x14ac:dyDescent="0.3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</row>
    <row r="759" spans="1:30" ht="13.5" customHeight="1" x14ac:dyDescent="0.3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</row>
    <row r="760" spans="1:30" ht="13.5" customHeight="1" x14ac:dyDescent="0.3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</row>
    <row r="761" spans="1:30" ht="13.5" customHeight="1" x14ac:dyDescent="0.3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</row>
    <row r="762" spans="1:30" ht="13.5" customHeight="1" x14ac:dyDescent="0.3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</row>
    <row r="763" spans="1:30" ht="13.5" customHeight="1" x14ac:dyDescent="0.3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</row>
    <row r="764" spans="1:30" ht="13.5" customHeight="1" x14ac:dyDescent="0.3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</row>
    <row r="765" spans="1:30" ht="13.5" customHeight="1" x14ac:dyDescent="0.3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</row>
    <row r="766" spans="1:30" ht="13.5" customHeight="1" x14ac:dyDescent="0.3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</row>
    <row r="767" spans="1:30" ht="13.5" customHeight="1" x14ac:dyDescent="0.3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</row>
    <row r="768" spans="1:30" ht="13.5" customHeight="1" x14ac:dyDescent="0.3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</row>
    <row r="769" spans="1:30" ht="13.5" customHeight="1" x14ac:dyDescent="0.3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</row>
    <row r="770" spans="1:30" ht="13.5" customHeight="1" x14ac:dyDescent="0.3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</row>
    <row r="771" spans="1:30" ht="13.5" customHeight="1" x14ac:dyDescent="0.3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</row>
    <row r="772" spans="1:30" ht="13.5" customHeight="1" x14ac:dyDescent="0.3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</row>
    <row r="773" spans="1:30" ht="13.5" customHeight="1" x14ac:dyDescent="0.3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</row>
    <row r="774" spans="1:30" ht="13.5" customHeight="1" x14ac:dyDescent="0.3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</row>
    <row r="775" spans="1:30" ht="13.5" customHeight="1" x14ac:dyDescent="0.3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</row>
    <row r="776" spans="1:30" ht="13.5" customHeight="1" x14ac:dyDescent="0.3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</row>
    <row r="777" spans="1:30" ht="13.5" customHeight="1" x14ac:dyDescent="0.3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</row>
    <row r="778" spans="1:30" ht="13.5" customHeight="1" x14ac:dyDescent="0.3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</row>
    <row r="779" spans="1:30" ht="13.5" customHeight="1" x14ac:dyDescent="0.3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</row>
    <row r="780" spans="1:30" ht="13.5" customHeight="1" x14ac:dyDescent="0.3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</row>
    <row r="781" spans="1:30" ht="13.5" customHeight="1" x14ac:dyDescent="0.3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</row>
    <row r="782" spans="1:30" ht="13.5" customHeight="1" x14ac:dyDescent="0.3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</row>
    <row r="783" spans="1:30" ht="13.5" customHeight="1" x14ac:dyDescent="0.3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</row>
    <row r="784" spans="1:30" ht="13.5" customHeight="1" x14ac:dyDescent="0.3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</row>
    <row r="785" spans="1:30" ht="13.5" customHeight="1" x14ac:dyDescent="0.3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</row>
    <row r="786" spans="1:30" ht="13.5" customHeight="1" x14ac:dyDescent="0.3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</row>
    <row r="787" spans="1:30" ht="13.5" customHeight="1" x14ac:dyDescent="0.3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</row>
    <row r="788" spans="1:30" ht="13.5" customHeight="1" x14ac:dyDescent="0.3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</row>
    <row r="789" spans="1:30" ht="13.5" customHeight="1" x14ac:dyDescent="0.3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</row>
    <row r="790" spans="1:30" ht="13.5" customHeight="1" x14ac:dyDescent="0.3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</row>
    <row r="791" spans="1:30" ht="13.5" customHeight="1" x14ac:dyDescent="0.3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</row>
    <row r="792" spans="1:30" ht="13.5" customHeight="1" x14ac:dyDescent="0.3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</row>
    <row r="793" spans="1:30" ht="13.5" customHeight="1" x14ac:dyDescent="0.3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</row>
    <row r="794" spans="1:30" ht="13.5" customHeight="1" x14ac:dyDescent="0.3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</row>
    <row r="795" spans="1:30" ht="13.5" customHeight="1" x14ac:dyDescent="0.3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</row>
    <row r="796" spans="1:30" ht="13.5" customHeight="1" x14ac:dyDescent="0.3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</row>
    <row r="797" spans="1:30" ht="13.5" customHeight="1" x14ac:dyDescent="0.3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</row>
    <row r="798" spans="1:30" ht="13.5" customHeight="1" x14ac:dyDescent="0.3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</row>
    <row r="799" spans="1:30" ht="13.5" customHeight="1" x14ac:dyDescent="0.3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</row>
    <row r="800" spans="1:30" ht="13.5" customHeight="1" x14ac:dyDescent="0.3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</row>
    <row r="801" spans="1:30" ht="13.5" customHeight="1" x14ac:dyDescent="0.3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</row>
    <row r="802" spans="1:30" ht="13.5" customHeight="1" x14ac:dyDescent="0.3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</row>
    <row r="803" spans="1:30" ht="13.5" customHeight="1" x14ac:dyDescent="0.3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</row>
    <row r="804" spans="1:30" ht="13.5" customHeight="1" x14ac:dyDescent="0.3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</row>
    <row r="805" spans="1:30" ht="13.5" customHeight="1" x14ac:dyDescent="0.3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</row>
    <row r="806" spans="1:30" ht="13.5" customHeight="1" x14ac:dyDescent="0.3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</row>
    <row r="807" spans="1:30" ht="13.5" customHeight="1" x14ac:dyDescent="0.3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</row>
    <row r="808" spans="1:30" ht="13.5" customHeight="1" x14ac:dyDescent="0.3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</row>
    <row r="809" spans="1:30" ht="13.5" customHeight="1" x14ac:dyDescent="0.3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</row>
    <row r="810" spans="1:30" ht="13.5" customHeight="1" x14ac:dyDescent="0.3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</row>
    <row r="811" spans="1:30" ht="13.5" customHeight="1" x14ac:dyDescent="0.3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</row>
    <row r="812" spans="1:30" ht="13.5" customHeight="1" x14ac:dyDescent="0.3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</row>
    <row r="813" spans="1:30" ht="13.5" customHeight="1" x14ac:dyDescent="0.3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</row>
    <row r="814" spans="1:30" ht="13.5" customHeight="1" x14ac:dyDescent="0.3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</row>
    <row r="815" spans="1:30" ht="13.5" customHeight="1" x14ac:dyDescent="0.3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</row>
    <row r="816" spans="1:30" ht="13.5" customHeight="1" x14ac:dyDescent="0.3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</row>
    <row r="817" spans="1:30" ht="13.5" customHeight="1" x14ac:dyDescent="0.3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</row>
    <row r="818" spans="1:30" ht="13.5" customHeight="1" x14ac:dyDescent="0.3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</row>
    <row r="819" spans="1:30" ht="13.5" customHeight="1" x14ac:dyDescent="0.3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</row>
    <row r="820" spans="1:30" ht="13.5" customHeight="1" x14ac:dyDescent="0.3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</row>
    <row r="821" spans="1:30" ht="13.5" customHeight="1" x14ac:dyDescent="0.3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</row>
    <row r="822" spans="1:30" ht="13.5" customHeight="1" x14ac:dyDescent="0.3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</row>
    <row r="823" spans="1:30" ht="13.5" customHeight="1" x14ac:dyDescent="0.3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</row>
    <row r="824" spans="1:30" ht="13.5" customHeight="1" x14ac:dyDescent="0.3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</row>
    <row r="825" spans="1:30" ht="13.5" customHeight="1" x14ac:dyDescent="0.3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</row>
    <row r="826" spans="1:30" ht="13.5" customHeight="1" x14ac:dyDescent="0.3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</row>
    <row r="827" spans="1:30" ht="13.5" customHeight="1" x14ac:dyDescent="0.3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</row>
    <row r="828" spans="1:30" ht="13.5" customHeight="1" x14ac:dyDescent="0.3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</row>
    <row r="829" spans="1:30" ht="13.5" customHeight="1" x14ac:dyDescent="0.3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</row>
    <row r="830" spans="1:30" ht="13.5" customHeight="1" x14ac:dyDescent="0.3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</row>
    <row r="831" spans="1:30" ht="13.5" customHeight="1" x14ac:dyDescent="0.3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</row>
    <row r="832" spans="1:30" ht="13.5" customHeight="1" x14ac:dyDescent="0.3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</row>
    <row r="833" spans="1:30" ht="13.5" customHeight="1" x14ac:dyDescent="0.3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</row>
    <row r="834" spans="1:30" ht="13.5" customHeight="1" x14ac:dyDescent="0.3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</row>
    <row r="835" spans="1:30" ht="13.5" customHeight="1" x14ac:dyDescent="0.3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</row>
    <row r="836" spans="1:30" ht="13.5" customHeight="1" x14ac:dyDescent="0.3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</row>
    <row r="837" spans="1:30" ht="13.5" customHeight="1" x14ac:dyDescent="0.3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</row>
    <row r="838" spans="1:30" ht="13.5" customHeight="1" x14ac:dyDescent="0.3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</row>
    <row r="839" spans="1:30" ht="13.5" customHeight="1" x14ac:dyDescent="0.3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</row>
    <row r="840" spans="1:30" ht="13.5" customHeight="1" x14ac:dyDescent="0.3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</row>
    <row r="841" spans="1:30" ht="13.5" customHeight="1" x14ac:dyDescent="0.3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</row>
    <row r="842" spans="1:30" ht="13.5" customHeight="1" x14ac:dyDescent="0.3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</row>
    <row r="843" spans="1:30" ht="13.5" customHeight="1" x14ac:dyDescent="0.3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</row>
    <row r="844" spans="1:30" ht="13.5" customHeight="1" x14ac:dyDescent="0.3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</row>
    <row r="845" spans="1:30" ht="13.5" customHeight="1" x14ac:dyDescent="0.3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</row>
    <row r="846" spans="1:30" ht="13.5" customHeight="1" x14ac:dyDescent="0.3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</row>
    <row r="847" spans="1:30" ht="13.5" customHeight="1" x14ac:dyDescent="0.3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</row>
    <row r="848" spans="1:30" ht="13.5" customHeight="1" x14ac:dyDescent="0.3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</row>
    <row r="849" spans="1:30" ht="13.5" customHeight="1" x14ac:dyDescent="0.3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</row>
    <row r="850" spans="1:30" ht="13.5" customHeight="1" x14ac:dyDescent="0.3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</row>
    <row r="851" spans="1:30" ht="13.5" customHeight="1" x14ac:dyDescent="0.3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</row>
    <row r="852" spans="1:30" ht="13.5" customHeight="1" x14ac:dyDescent="0.3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</row>
    <row r="853" spans="1:30" ht="13.5" customHeight="1" x14ac:dyDescent="0.3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</row>
    <row r="854" spans="1:30" ht="13.5" customHeight="1" x14ac:dyDescent="0.3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</row>
    <row r="855" spans="1:30" ht="13.5" customHeight="1" x14ac:dyDescent="0.3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</row>
    <row r="856" spans="1:30" ht="13.5" customHeight="1" x14ac:dyDescent="0.3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</row>
    <row r="857" spans="1:30" ht="13.5" customHeight="1" x14ac:dyDescent="0.3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</row>
    <row r="858" spans="1:30" ht="13.5" customHeight="1" x14ac:dyDescent="0.3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</row>
    <row r="859" spans="1:30" ht="13.5" customHeight="1" x14ac:dyDescent="0.3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</row>
    <row r="860" spans="1:30" ht="13.5" customHeight="1" x14ac:dyDescent="0.3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</row>
    <row r="861" spans="1:30" ht="13.5" customHeight="1" x14ac:dyDescent="0.3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</row>
    <row r="862" spans="1:30" ht="13.5" customHeight="1" x14ac:dyDescent="0.3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</row>
    <row r="863" spans="1:30" ht="13.5" customHeight="1" x14ac:dyDescent="0.3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</row>
    <row r="864" spans="1:30" ht="13.5" customHeight="1" x14ac:dyDescent="0.3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</row>
    <row r="865" spans="1:30" ht="13.5" customHeight="1" x14ac:dyDescent="0.3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</row>
    <row r="866" spans="1:30" ht="13.5" customHeight="1" x14ac:dyDescent="0.3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</row>
    <row r="867" spans="1:30" ht="13.5" customHeight="1" x14ac:dyDescent="0.3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</row>
    <row r="868" spans="1:30" ht="13.5" customHeight="1" x14ac:dyDescent="0.3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</row>
    <row r="869" spans="1:30" ht="13.5" customHeight="1" x14ac:dyDescent="0.3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</row>
    <row r="870" spans="1:30" ht="13.5" customHeight="1" x14ac:dyDescent="0.3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</row>
    <row r="871" spans="1:30" ht="13.5" customHeight="1" x14ac:dyDescent="0.3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</row>
    <row r="872" spans="1:30" ht="13.5" customHeight="1" x14ac:dyDescent="0.3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</row>
    <row r="873" spans="1:30" ht="13.5" customHeight="1" x14ac:dyDescent="0.3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</row>
    <row r="874" spans="1:30" ht="13.5" customHeight="1" x14ac:dyDescent="0.3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</row>
    <row r="875" spans="1:30" ht="13.5" customHeight="1" x14ac:dyDescent="0.3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</row>
    <row r="876" spans="1:30" ht="13.5" customHeight="1" x14ac:dyDescent="0.3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</row>
    <row r="877" spans="1:30" ht="13.5" customHeight="1" x14ac:dyDescent="0.3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</row>
    <row r="878" spans="1:30" ht="13.5" customHeight="1" x14ac:dyDescent="0.3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</row>
    <row r="879" spans="1:30" ht="13.5" customHeight="1" x14ac:dyDescent="0.3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</row>
    <row r="880" spans="1:30" ht="13.5" customHeight="1" x14ac:dyDescent="0.3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</row>
    <row r="881" spans="1:30" ht="13.5" customHeight="1" x14ac:dyDescent="0.3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</row>
    <row r="882" spans="1:30" ht="13.5" customHeight="1" x14ac:dyDescent="0.3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</row>
    <row r="883" spans="1:30" ht="13.5" customHeight="1" x14ac:dyDescent="0.3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</row>
    <row r="884" spans="1:30" ht="13.5" customHeight="1" x14ac:dyDescent="0.3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</row>
    <row r="885" spans="1:30" ht="13.5" customHeight="1" x14ac:dyDescent="0.3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</row>
    <row r="886" spans="1:30" ht="13.5" customHeight="1" x14ac:dyDescent="0.3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</row>
    <row r="887" spans="1:30" ht="13.5" customHeight="1" x14ac:dyDescent="0.3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</row>
    <row r="888" spans="1:30" ht="13.5" customHeight="1" x14ac:dyDescent="0.3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</row>
    <row r="889" spans="1:30" ht="13.5" customHeight="1" x14ac:dyDescent="0.3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</row>
    <row r="890" spans="1:30" ht="13.5" customHeight="1" x14ac:dyDescent="0.3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</row>
    <row r="891" spans="1:30" ht="13.5" customHeight="1" x14ac:dyDescent="0.3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</row>
    <row r="892" spans="1:30" ht="13.5" customHeight="1" x14ac:dyDescent="0.3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</row>
    <row r="893" spans="1:30" ht="13.5" customHeight="1" x14ac:dyDescent="0.3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</row>
    <row r="894" spans="1:30" ht="13.5" customHeight="1" x14ac:dyDescent="0.3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</row>
    <row r="895" spans="1:30" ht="13.5" customHeight="1" x14ac:dyDescent="0.3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</row>
    <row r="896" spans="1:30" ht="13.5" customHeight="1" x14ac:dyDescent="0.3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</row>
    <row r="897" spans="1:30" ht="13.5" customHeight="1" x14ac:dyDescent="0.3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</row>
    <row r="898" spans="1:30" ht="13.5" customHeight="1" x14ac:dyDescent="0.3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</row>
    <row r="899" spans="1:30" ht="13.5" customHeight="1" x14ac:dyDescent="0.3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</row>
    <row r="900" spans="1:30" ht="13.5" customHeight="1" x14ac:dyDescent="0.3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</row>
    <row r="901" spans="1:30" ht="13.5" customHeight="1" x14ac:dyDescent="0.3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</row>
    <row r="902" spans="1:30" ht="13.5" customHeight="1" x14ac:dyDescent="0.3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</row>
    <row r="903" spans="1:30" ht="13.5" customHeight="1" x14ac:dyDescent="0.3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</row>
    <row r="904" spans="1:30" ht="13.5" customHeight="1" x14ac:dyDescent="0.3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</row>
    <row r="905" spans="1:30" ht="13.5" customHeight="1" x14ac:dyDescent="0.3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</row>
    <row r="906" spans="1:30" ht="13.5" customHeight="1" x14ac:dyDescent="0.3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</row>
    <row r="907" spans="1:30" ht="13.5" customHeight="1" x14ac:dyDescent="0.3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</row>
    <row r="908" spans="1:30" ht="13.5" customHeight="1" x14ac:dyDescent="0.3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</row>
    <row r="909" spans="1:30" ht="13.5" customHeight="1" x14ac:dyDescent="0.3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</row>
    <row r="910" spans="1:30" ht="13.5" customHeight="1" x14ac:dyDescent="0.3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</row>
    <row r="911" spans="1:30" ht="13.5" customHeight="1" x14ac:dyDescent="0.3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</row>
    <row r="912" spans="1:30" ht="13.5" customHeight="1" x14ac:dyDescent="0.3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</row>
    <row r="913" spans="1:30" ht="13.5" customHeight="1" x14ac:dyDescent="0.3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</row>
    <row r="914" spans="1:30" ht="13.5" customHeight="1" x14ac:dyDescent="0.3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</row>
    <row r="915" spans="1:30" ht="13.5" customHeight="1" x14ac:dyDescent="0.3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</row>
    <row r="916" spans="1:30" ht="13.5" customHeight="1" x14ac:dyDescent="0.3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</row>
    <row r="917" spans="1:30" ht="13.5" customHeight="1" x14ac:dyDescent="0.3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</row>
    <row r="918" spans="1:30" ht="13.5" customHeight="1" x14ac:dyDescent="0.3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</row>
    <row r="919" spans="1:30" ht="13.5" customHeight="1" x14ac:dyDescent="0.3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</row>
    <row r="920" spans="1:30" ht="13.5" customHeight="1" x14ac:dyDescent="0.3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</row>
    <row r="921" spans="1:30" ht="13.5" customHeight="1" x14ac:dyDescent="0.3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</row>
    <row r="922" spans="1:30" ht="13.5" customHeight="1" x14ac:dyDescent="0.3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</row>
    <row r="923" spans="1:30" ht="13.5" customHeight="1" x14ac:dyDescent="0.3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</row>
    <row r="924" spans="1:30" ht="13.5" customHeight="1" x14ac:dyDescent="0.3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</row>
    <row r="925" spans="1:30" ht="13.5" customHeight="1" x14ac:dyDescent="0.3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</row>
    <row r="926" spans="1:30" ht="13.5" customHeight="1" x14ac:dyDescent="0.3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</row>
    <row r="927" spans="1:30" ht="13.5" customHeight="1" x14ac:dyDescent="0.3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</row>
    <row r="928" spans="1:30" ht="13.5" customHeight="1" x14ac:dyDescent="0.3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</row>
    <row r="929" spans="1:30" ht="13.5" customHeight="1" x14ac:dyDescent="0.3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</row>
    <row r="930" spans="1:30" ht="13.5" customHeight="1" x14ac:dyDescent="0.3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</row>
    <row r="931" spans="1:30" ht="13.5" customHeight="1" x14ac:dyDescent="0.3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</row>
    <row r="932" spans="1:30" ht="13.5" customHeight="1" x14ac:dyDescent="0.3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</row>
    <row r="933" spans="1:30" ht="13.5" customHeight="1" x14ac:dyDescent="0.3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</row>
    <row r="934" spans="1:30" ht="13.5" customHeight="1" x14ac:dyDescent="0.3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</row>
    <row r="935" spans="1:30" ht="13.5" customHeight="1" x14ac:dyDescent="0.3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</row>
    <row r="936" spans="1:30" ht="13.5" customHeight="1" x14ac:dyDescent="0.3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</row>
    <row r="937" spans="1:30" ht="13.5" customHeight="1" x14ac:dyDescent="0.3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</row>
    <row r="938" spans="1:30" ht="13.5" customHeight="1" x14ac:dyDescent="0.3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</row>
    <row r="939" spans="1:30" ht="13.5" customHeight="1" x14ac:dyDescent="0.3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</row>
    <row r="940" spans="1:30" ht="13.5" customHeight="1" x14ac:dyDescent="0.3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</row>
    <row r="941" spans="1:30" ht="13.5" customHeight="1" x14ac:dyDescent="0.3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</row>
    <row r="942" spans="1:30" ht="13.5" customHeight="1" x14ac:dyDescent="0.3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</row>
    <row r="943" spans="1:30" ht="13.5" customHeight="1" x14ac:dyDescent="0.3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</row>
    <row r="944" spans="1:30" ht="13.5" customHeight="1" x14ac:dyDescent="0.3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</row>
    <row r="945" spans="1:30" ht="13.5" customHeight="1" x14ac:dyDescent="0.3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</row>
    <row r="946" spans="1:30" ht="13.5" customHeight="1" x14ac:dyDescent="0.3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</row>
    <row r="947" spans="1:30" ht="13.5" customHeight="1" x14ac:dyDescent="0.3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</row>
    <row r="948" spans="1:30" ht="13.5" customHeight="1" x14ac:dyDescent="0.3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</row>
    <row r="949" spans="1:30" ht="13.5" customHeight="1" x14ac:dyDescent="0.3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</row>
    <row r="950" spans="1:30" ht="13.5" customHeight="1" x14ac:dyDescent="0.3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</row>
    <row r="951" spans="1:30" ht="13.5" customHeight="1" x14ac:dyDescent="0.3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</row>
    <row r="952" spans="1:30" ht="13.5" customHeight="1" x14ac:dyDescent="0.3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</row>
    <row r="953" spans="1:30" ht="13.5" customHeight="1" x14ac:dyDescent="0.3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</row>
    <row r="954" spans="1:30" ht="13.5" customHeight="1" x14ac:dyDescent="0.3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</row>
    <row r="955" spans="1:30" ht="13.5" customHeight="1" x14ac:dyDescent="0.3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</row>
    <row r="956" spans="1:30" ht="13.5" customHeight="1" x14ac:dyDescent="0.3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</row>
    <row r="957" spans="1:30" ht="13.5" customHeight="1" x14ac:dyDescent="0.3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</row>
    <row r="958" spans="1:30" ht="13.5" customHeight="1" x14ac:dyDescent="0.3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</row>
    <row r="959" spans="1:30" ht="13.5" customHeight="1" x14ac:dyDescent="0.3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</row>
    <row r="960" spans="1:30" ht="13.5" customHeight="1" x14ac:dyDescent="0.3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</row>
    <row r="961" spans="1:30" ht="13.5" customHeight="1" x14ac:dyDescent="0.3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</row>
    <row r="962" spans="1:30" ht="13.5" customHeight="1" x14ac:dyDescent="0.3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</row>
    <row r="963" spans="1:30" ht="13.5" customHeight="1" x14ac:dyDescent="0.3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</row>
    <row r="964" spans="1:30" ht="13.5" customHeight="1" x14ac:dyDescent="0.3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</row>
    <row r="965" spans="1:30" ht="13.5" customHeight="1" x14ac:dyDescent="0.3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</row>
    <row r="966" spans="1:30" ht="13.5" customHeight="1" x14ac:dyDescent="0.3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</row>
    <row r="967" spans="1:30" ht="13.5" customHeight="1" x14ac:dyDescent="0.3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</row>
    <row r="968" spans="1:30" ht="13.5" customHeight="1" x14ac:dyDescent="0.3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</row>
    <row r="969" spans="1:30" ht="13.5" customHeight="1" x14ac:dyDescent="0.3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</row>
    <row r="970" spans="1:30" ht="13.5" customHeight="1" x14ac:dyDescent="0.3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</row>
    <row r="971" spans="1:30" ht="13.5" customHeight="1" x14ac:dyDescent="0.3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</row>
    <row r="972" spans="1:30" ht="13.5" customHeight="1" x14ac:dyDescent="0.3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</row>
    <row r="973" spans="1:30" ht="13.5" customHeight="1" x14ac:dyDescent="0.3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</row>
    <row r="974" spans="1:30" ht="13.5" customHeight="1" x14ac:dyDescent="0.3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</row>
    <row r="975" spans="1:30" ht="13.5" customHeight="1" x14ac:dyDescent="0.3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</row>
    <row r="976" spans="1:30" ht="13.5" customHeight="1" x14ac:dyDescent="0.3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</row>
    <row r="977" spans="1:30" ht="13.5" customHeight="1" x14ac:dyDescent="0.3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</row>
    <row r="978" spans="1:30" ht="13.5" customHeight="1" x14ac:dyDescent="0.3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</row>
    <row r="979" spans="1:30" ht="13.5" customHeight="1" x14ac:dyDescent="0.3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</row>
    <row r="980" spans="1:30" ht="13.5" customHeight="1" x14ac:dyDescent="0.3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</row>
    <row r="981" spans="1:30" ht="13.5" customHeight="1" x14ac:dyDescent="0.3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</row>
    <row r="982" spans="1:30" ht="13.5" customHeight="1" x14ac:dyDescent="0.3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</row>
    <row r="983" spans="1:30" ht="13.5" customHeight="1" x14ac:dyDescent="0.3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</row>
    <row r="984" spans="1:30" ht="13.5" customHeight="1" x14ac:dyDescent="0.3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</row>
    <row r="985" spans="1:30" ht="13.5" customHeight="1" x14ac:dyDescent="0.3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</row>
    <row r="986" spans="1:30" ht="13.5" customHeight="1" x14ac:dyDescent="0.3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</row>
    <row r="987" spans="1:30" ht="13.5" customHeight="1" x14ac:dyDescent="0.3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</row>
    <row r="988" spans="1:30" ht="13.5" customHeight="1" x14ac:dyDescent="0.3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</row>
    <row r="989" spans="1:30" ht="13.5" customHeight="1" x14ac:dyDescent="0.3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</row>
    <row r="990" spans="1:30" ht="13.5" customHeight="1" x14ac:dyDescent="0.3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</row>
    <row r="991" spans="1:30" ht="13.5" customHeight="1" x14ac:dyDescent="0.3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</row>
    <row r="992" spans="1:30" ht="13.5" customHeight="1" x14ac:dyDescent="0.3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</row>
    <row r="993" spans="1:30" ht="13.5" customHeight="1" x14ac:dyDescent="0.3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</row>
    <row r="994" spans="1:30" ht="13.5" customHeight="1" x14ac:dyDescent="0.3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</row>
    <row r="995" spans="1:30" ht="13.5" customHeight="1" x14ac:dyDescent="0.3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</row>
    <row r="996" spans="1:30" ht="13.5" customHeight="1" x14ac:dyDescent="0.3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</row>
    <row r="997" spans="1:30" ht="13.5" customHeight="1" x14ac:dyDescent="0.3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</row>
    <row r="998" spans="1:30" ht="13.5" customHeight="1" x14ac:dyDescent="0.3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</row>
    <row r="999" spans="1:30" ht="13.5" customHeight="1" x14ac:dyDescent="0.3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</row>
    <row r="1000" spans="1:30" ht="13.5" customHeight="1" x14ac:dyDescent="0.3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</row>
  </sheetData>
  <mergeCells count="6">
    <mergeCell ref="C1:F1"/>
    <mergeCell ref="G1:J1"/>
    <mergeCell ref="K1:O1"/>
    <mergeCell ref="Y1:Y2"/>
    <mergeCell ref="P1:T1"/>
    <mergeCell ref="U1:X1"/>
  </mergeCells>
  <conditionalFormatting sqref="P1:T1">
    <cfRule type="notContainsBlanks" dxfId="1" priority="1">
      <formula>LEN(TRIM(P1))&gt;0</formula>
    </cfRule>
  </conditionalFormatting>
  <conditionalFormatting sqref="P1:T1">
    <cfRule type="notContainsBlanks" dxfId="0" priority="2">
      <formula>LEN(TRIM(P1))&gt;0</formula>
    </cfRule>
  </conditionalFormatting>
  <pageMargins left="0.78740157499999996" right="0.78740157499999996" top="1" bottom="1" header="0" footer="0"/>
  <pageSetup paperSize="9" orientation="portrait"/>
  <ignoredErrors>
    <ignoredError sqref="R26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Regnskapsrapport</vt:lpstr>
      <vt:lpstr>Avdelinger - presentasjon</vt:lpstr>
      <vt:lpstr>Lagskasser fotball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Sagene IF</dc:creator>
  <cp:lastModifiedBy>Sagene IF</cp:lastModifiedBy>
  <cp:lastPrinted>2019-03-25T17:46:45Z</cp:lastPrinted>
  <dcterms:created xsi:type="dcterms:W3CDTF">2019-03-25T15:51:27Z</dcterms:created>
  <dcterms:modified xsi:type="dcterms:W3CDTF">2019-03-25T17:47:08Z</dcterms:modified>
</cp:coreProperties>
</file>