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Sagene IF\Desktop\"/>
    </mc:Choice>
  </mc:AlternateContent>
  <xr:revisionPtr revIDLastSave="0" documentId="13_ncr:1_{205D26B2-DF14-4647-B994-A8299E061ED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SJETT 2021" sheetId="2" r:id="rId1"/>
    <sheet name="GRUNNLAG HOVED OG DRIFT" sheetId="8" r:id="rId2"/>
    <sheet name="ANSATTE" sheetId="10" r:id="rId3"/>
    <sheet name="DRIFTSMODELL FOR ANLEGG - REVID" sheetId="9" r:id="rId4"/>
  </sheets>
  <definedNames>
    <definedName name="_xlnm._FilterDatabase" localSheetId="2" hidden="1">ANSATTE!$A$1:$AQ$994</definedName>
    <definedName name="_xlnm._FilterDatabase" localSheetId="0" hidden="1">'BUDSJETT 2021'!$A$3:$AH$182</definedName>
    <definedName name="_xlnm._FilterDatabase" localSheetId="1" hidden="1">'GRUNNLAG HOVED OG DRIFT'!$A$2:$AC$61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3" roundtripDataSignature="AMtx7miJ4VG23naDqIc0ONSoEStWFPRxzA=="/>
    </ext>
  </extLst>
</workbook>
</file>

<file path=xl/calcChain.xml><?xml version="1.0" encoding="utf-8"?>
<calcChain xmlns="http://schemas.openxmlformats.org/spreadsheetml/2006/main">
  <c r="S107" i="2" l="1"/>
  <c r="F64" i="8"/>
  <c r="H64" i="8" s="1"/>
  <c r="J64" i="8" s="1"/>
  <c r="L64" i="8" s="1"/>
  <c r="N64" i="8" s="1"/>
  <c r="P64" i="8" s="1"/>
  <c r="R64" i="8" s="1"/>
  <c r="T64" i="8" s="1"/>
  <c r="V64" i="8" s="1"/>
  <c r="X64" i="8" s="1"/>
  <c r="Z64" i="8" s="1"/>
  <c r="AB64" i="8" s="1"/>
  <c r="E9" i="9"/>
  <c r="I34" i="9"/>
  <c r="AD146" i="2"/>
  <c r="AC146" i="2"/>
  <c r="W146" i="2"/>
  <c r="U146" i="2"/>
  <c r="T146" i="2"/>
  <c r="S146" i="2"/>
  <c r="F146" i="2"/>
  <c r="R146" i="2" s="1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V155" i="2"/>
  <c r="S155" i="2"/>
  <c r="T155" i="2" s="1"/>
  <c r="U155" i="2" s="1"/>
  <c r="S153" i="2"/>
  <c r="AB29" i="8"/>
  <c r="Z29" i="8"/>
  <c r="X29" i="8"/>
  <c r="V29" i="8"/>
  <c r="T29" i="8"/>
  <c r="R29" i="8"/>
  <c r="P29" i="8"/>
  <c r="N29" i="8"/>
  <c r="L29" i="8"/>
  <c r="J29" i="8"/>
  <c r="H29" i="8"/>
  <c r="F29" i="8"/>
  <c r="AA28" i="8"/>
  <c r="Y28" i="8"/>
  <c r="W28" i="8"/>
  <c r="U28" i="8"/>
  <c r="S28" i="8"/>
  <c r="Q28" i="8"/>
  <c r="O28" i="8"/>
  <c r="M28" i="8"/>
  <c r="K28" i="8"/>
  <c r="I28" i="8"/>
  <c r="G28" i="8"/>
  <c r="E28" i="8"/>
  <c r="Y153" i="2"/>
  <c r="X153" i="2"/>
  <c r="AD153" i="2" s="1"/>
  <c r="T153" i="2"/>
  <c r="Z153" i="2" s="1"/>
  <c r="F153" i="2"/>
  <c r="G153" i="2" s="1"/>
  <c r="H153" i="2" s="1"/>
  <c r="I153" i="2" s="1"/>
  <c r="J153" i="2" s="1"/>
  <c r="K153" i="2" s="1"/>
  <c r="L153" i="2" s="1"/>
  <c r="M153" i="2" s="1"/>
  <c r="N153" i="2" s="1"/>
  <c r="O153" i="2" s="1"/>
  <c r="P153" i="2" s="1"/>
  <c r="Q153" i="2" s="1"/>
  <c r="S143" i="2"/>
  <c r="T143" i="2" s="1"/>
  <c r="U143" i="2" s="1"/>
  <c r="V143" i="2" s="1"/>
  <c r="W143" i="2" s="1"/>
  <c r="X143" i="2" s="1"/>
  <c r="Y143" i="2" s="1"/>
  <c r="Z143" i="2" s="1"/>
  <c r="AA143" i="2" s="1"/>
  <c r="AB143" i="2" s="1"/>
  <c r="AC143" i="2" s="1"/>
  <c r="AD143" i="2" s="1"/>
  <c r="F143" i="2"/>
  <c r="G143" i="2" s="1"/>
  <c r="H143" i="2" s="1"/>
  <c r="I143" i="2" s="1"/>
  <c r="J143" i="2" s="1"/>
  <c r="K143" i="2" s="1"/>
  <c r="L143" i="2" s="1"/>
  <c r="M143" i="2" s="1"/>
  <c r="N143" i="2" s="1"/>
  <c r="O143" i="2" s="1"/>
  <c r="P143" i="2" s="1"/>
  <c r="Q143" i="2" s="1"/>
  <c r="AB178" i="2"/>
  <c r="AC178" i="2" s="1"/>
  <c r="AD178" i="2" s="1"/>
  <c r="T178" i="2"/>
  <c r="U178" i="2" s="1"/>
  <c r="S178" i="2"/>
  <c r="T177" i="2"/>
  <c r="U177" i="2" s="1"/>
  <c r="V177" i="2" s="1"/>
  <c r="S177" i="2"/>
  <c r="S84" i="2"/>
  <c r="T84" i="2" s="1"/>
  <c r="U84" i="2" s="1"/>
  <c r="V84" i="2" s="1"/>
  <c r="W84" i="2" s="1"/>
  <c r="X84" i="2" s="1"/>
  <c r="Y84" i="2" s="1"/>
  <c r="Z84" i="2" s="1"/>
  <c r="AA84" i="2" s="1"/>
  <c r="AB84" i="2" s="1"/>
  <c r="AC84" i="2" s="1"/>
  <c r="AD84" i="2" s="1"/>
  <c r="S83" i="2"/>
  <c r="T83" i="2" s="1"/>
  <c r="U83" i="2" s="1"/>
  <c r="V83" i="2" s="1"/>
  <c r="W83" i="2" s="1"/>
  <c r="X83" i="2" s="1"/>
  <c r="Y83" i="2" s="1"/>
  <c r="Z83" i="2" s="1"/>
  <c r="AA83" i="2" s="1"/>
  <c r="AB83" i="2" s="1"/>
  <c r="AC83" i="2" s="1"/>
  <c r="AD83" i="2" s="1"/>
  <c r="R18" i="10"/>
  <c r="Q18" i="10"/>
  <c r="P18" i="10"/>
  <c r="S90" i="2"/>
  <c r="T90" i="2" s="1"/>
  <c r="U90" i="2" s="1"/>
  <c r="V90" i="2" s="1"/>
  <c r="W90" i="2" s="1"/>
  <c r="X90" i="2" s="1"/>
  <c r="Y90" i="2" s="1"/>
  <c r="Z90" i="2" s="1"/>
  <c r="AA90" i="2" s="1"/>
  <c r="AB90" i="2" s="1"/>
  <c r="AC90" i="2" s="1"/>
  <c r="AD90" i="2" s="1"/>
  <c r="M19" i="10"/>
  <c r="L19" i="10"/>
  <c r="K19" i="10"/>
  <c r="J19" i="10"/>
  <c r="O19" i="10"/>
  <c r="D89" i="2"/>
  <c r="C89" i="2"/>
  <c r="U82" i="2"/>
  <c r="AE82" i="2" s="1"/>
  <c r="D82" i="2" s="1"/>
  <c r="V80" i="2"/>
  <c r="S80" i="2"/>
  <c r="S79" i="2"/>
  <c r="T79" i="2" s="1"/>
  <c r="U79" i="2" s="1"/>
  <c r="V79" i="2" s="1"/>
  <c r="AD77" i="2"/>
  <c r="AC77" i="2"/>
  <c r="AB77" i="2"/>
  <c r="AA77" i="2"/>
  <c r="Z77" i="2"/>
  <c r="Y77" i="2"/>
  <c r="X77" i="2"/>
  <c r="W77" i="2"/>
  <c r="V77" i="2"/>
  <c r="U77" i="2"/>
  <c r="T77" i="2"/>
  <c r="S77" i="2"/>
  <c r="AD75" i="2"/>
  <c r="AC75" i="2"/>
  <c r="AB75" i="2"/>
  <c r="AA75" i="2"/>
  <c r="Z75" i="2"/>
  <c r="Y75" i="2"/>
  <c r="X75" i="2"/>
  <c r="W75" i="2"/>
  <c r="V75" i="2"/>
  <c r="U75" i="2"/>
  <c r="T75" i="2"/>
  <c r="T76" i="2"/>
  <c r="S75" i="2"/>
  <c r="AD76" i="2"/>
  <c r="AC76" i="2"/>
  <c r="AB76" i="2"/>
  <c r="AA76" i="2"/>
  <c r="Z76" i="2"/>
  <c r="Y76" i="2"/>
  <c r="X76" i="2"/>
  <c r="W76" i="2"/>
  <c r="V76" i="2"/>
  <c r="U76" i="2"/>
  <c r="S76" i="2"/>
  <c r="M75" i="2"/>
  <c r="F75" i="2"/>
  <c r="R75" i="2" s="1"/>
  <c r="Q72" i="2"/>
  <c r="R72" i="2" s="1"/>
  <c r="N71" i="2"/>
  <c r="N67" i="2" s="1"/>
  <c r="J71" i="2"/>
  <c r="J67" i="2" s="1"/>
  <c r="F71" i="2"/>
  <c r="F67" i="2" s="1"/>
  <c r="G70" i="2"/>
  <c r="G67" i="2" s="1"/>
  <c r="S38" i="2"/>
  <c r="T38" i="2" s="1"/>
  <c r="U38" i="2" s="1"/>
  <c r="V38" i="2" s="1"/>
  <c r="S39" i="2"/>
  <c r="T39" i="2" s="1"/>
  <c r="U39" i="2" s="1"/>
  <c r="V39" i="2" s="1"/>
  <c r="W39" i="2" s="1"/>
  <c r="X39" i="2" s="1"/>
  <c r="Y39" i="2" s="1"/>
  <c r="Z39" i="2" s="1"/>
  <c r="AA39" i="2" s="1"/>
  <c r="AB39" i="2" s="1"/>
  <c r="AC39" i="2" s="1"/>
  <c r="AD39" i="2" s="1"/>
  <c r="AB37" i="2"/>
  <c r="U37" i="2"/>
  <c r="F38" i="2"/>
  <c r="Q38" i="2"/>
  <c r="Q36" i="2" s="1"/>
  <c r="K38" i="2"/>
  <c r="K36" i="2" s="1"/>
  <c r="J39" i="2"/>
  <c r="O39" i="2"/>
  <c r="O37" i="2"/>
  <c r="J37" i="2"/>
  <c r="V17" i="2"/>
  <c r="K69" i="2"/>
  <c r="R69" i="2" s="1"/>
  <c r="AB9" i="8"/>
  <c r="Z9" i="8"/>
  <c r="X9" i="8"/>
  <c r="V9" i="8"/>
  <c r="T9" i="8"/>
  <c r="R9" i="8"/>
  <c r="P9" i="8"/>
  <c r="N9" i="8"/>
  <c r="L9" i="8"/>
  <c r="J9" i="8"/>
  <c r="H9" i="8"/>
  <c r="F9" i="8"/>
  <c r="AA8" i="8"/>
  <c r="O8" i="8"/>
  <c r="X6" i="8"/>
  <c r="J6" i="8"/>
  <c r="S29" i="2"/>
  <c r="AE29" i="2" s="1"/>
  <c r="AG29" i="2" s="1"/>
  <c r="AA28" i="2"/>
  <c r="W28" i="2"/>
  <c r="AB19" i="8"/>
  <c r="Z19" i="8"/>
  <c r="J19" i="8"/>
  <c r="H19" i="8"/>
  <c r="F19" i="8"/>
  <c r="AB36" i="8"/>
  <c r="Z36" i="8"/>
  <c r="X36" i="8"/>
  <c r="V36" i="8"/>
  <c r="T36" i="8"/>
  <c r="R36" i="8"/>
  <c r="P36" i="8"/>
  <c r="N36" i="8"/>
  <c r="L36" i="8"/>
  <c r="J36" i="8"/>
  <c r="H36" i="8"/>
  <c r="F36" i="8"/>
  <c r="M18" i="10"/>
  <c r="L18" i="10"/>
  <c r="K18" i="10"/>
  <c r="J18" i="10"/>
  <c r="K20" i="10"/>
  <c r="Q20" i="10"/>
  <c r="Q16" i="10"/>
  <c r="Q14" i="10"/>
  <c r="Q12" i="10"/>
  <c r="Q10" i="10"/>
  <c r="Q8" i="10"/>
  <c r="Q6" i="10"/>
  <c r="Q4" i="10"/>
  <c r="R2" i="10"/>
  <c r="P2" i="10"/>
  <c r="M21" i="10"/>
  <c r="L21" i="10"/>
  <c r="K21" i="10"/>
  <c r="M20" i="10"/>
  <c r="L20" i="10"/>
  <c r="N17" i="10"/>
  <c r="M17" i="10"/>
  <c r="L17" i="10"/>
  <c r="K17" i="10"/>
  <c r="N16" i="10"/>
  <c r="M16" i="10"/>
  <c r="L16" i="10"/>
  <c r="K16" i="10"/>
  <c r="N15" i="10"/>
  <c r="M15" i="10"/>
  <c r="L15" i="10"/>
  <c r="K15" i="10"/>
  <c r="N14" i="10"/>
  <c r="M14" i="10"/>
  <c r="L14" i="10"/>
  <c r="K14" i="10"/>
  <c r="N13" i="10"/>
  <c r="M13" i="10"/>
  <c r="L13" i="10"/>
  <c r="K13" i="10"/>
  <c r="N12" i="10"/>
  <c r="M12" i="10"/>
  <c r="L12" i="10"/>
  <c r="K12" i="10"/>
  <c r="N11" i="10"/>
  <c r="M11" i="10"/>
  <c r="L11" i="10"/>
  <c r="K11" i="10"/>
  <c r="N10" i="10"/>
  <c r="M10" i="10"/>
  <c r="L10" i="10"/>
  <c r="K10" i="10"/>
  <c r="N9" i="10"/>
  <c r="M9" i="10"/>
  <c r="L9" i="10"/>
  <c r="K9" i="10"/>
  <c r="S74" i="2" s="1"/>
  <c r="T74" i="2" s="1"/>
  <c r="U74" i="2" s="1"/>
  <c r="V74" i="2" s="1"/>
  <c r="W74" i="2" s="1"/>
  <c r="X74" i="2" s="1"/>
  <c r="Y74" i="2" s="1"/>
  <c r="Z74" i="2" s="1"/>
  <c r="AA74" i="2" s="1"/>
  <c r="AB74" i="2" s="1"/>
  <c r="AC74" i="2" s="1"/>
  <c r="AD74" i="2" s="1"/>
  <c r="N8" i="10"/>
  <c r="M8" i="10"/>
  <c r="L8" i="10"/>
  <c r="K8" i="10"/>
  <c r="N7" i="10"/>
  <c r="M7" i="10"/>
  <c r="L7" i="10"/>
  <c r="K7" i="10"/>
  <c r="N6" i="10"/>
  <c r="M6" i="10"/>
  <c r="L6" i="10"/>
  <c r="K6" i="10"/>
  <c r="N5" i="10"/>
  <c r="M5" i="10"/>
  <c r="L5" i="10"/>
  <c r="K5" i="10"/>
  <c r="N4" i="10"/>
  <c r="M4" i="10"/>
  <c r="L4" i="10"/>
  <c r="K4" i="10"/>
  <c r="N3" i="10"/>
  <c r="M3" i="10"/>
  <c r="L3" i="10"/>
  <c r="K3" i="10"/>
  <c r="N2" i="10"/>
  <c r="K2" i="10"/>
  <c r="S47" i="2" s="1"/>
  <c r="T47" i="2" s="1"/>
  <c r="U47" i="2" s="1"/>
  <c r="V47" i="2" s="1"/>
  <c r="W47" i="2" s="1"/>
  <c r="X47" i="2" s="1"/>
  <c r="Y47" i="2" s="1"/>
  <c r="Z47" i="2" s="1"/>
  <c r="AA47" i="2" s="1"/>
  <c r="AB47" i="2" s="1"/>
  <c r="AC47" i="2" s="1"/>
  <c r="AD47" i="2" s="1"/>
  <c r="L2" i="10"/>
  <c r="M2" i="10"/>
  <c r="O21" i="10"/>
  <c r="Q21" i="10" s="1"/>
  <c r="O20" i="10"/>
  <c r="P20" i="10" s="1"/>
  <c r="O17" i="10"/>
  <c r="R17" i="10" s="1"/>
  <c r="O16" i="10"/>
  <c r="R16" i="10" s="1"/>
  <c r="O15" i="10"/>
  <c r="Q15" i="10" s="1"/>
  <c r="O14" i="10"/>
  <c r="P14" i="10" s="1"/>
  <c r="O13" i="10"/>
  <c r="R13" i="10" s="1"/>
  <c r="O12" i="10"/>
  <c r="R12" i="10" s="1"/>
  <c r="O11" i="10"/>
  <c r="Q11" i="10" s="1"/>
  <c r="O10" i="10"/>
  <c r="P10" i="10" s="1"/>
  <c r="O9" i="10"/>
  <c r="R9" i="10" s="1"/>
  <c r="O8" i="10"/>
  <c r="R8" i="10" s="1"/>
  <c r="O7" i="10"/>
  <c r="Q7" i="10" s="1"/>
  <c r="O6" i="10"/>
  <c r="P6" i="10" s="1"/>
  <c r="O5" i="10"/>
  <c r="R5" i="10" s="1"/>
  <c r="O4" i="10"/>
  <c r="R4" i="10" s="1"/>
  <c r="O3" i="10"/>
  <c r="Q3" i="10" s="1"/>
  <c r="O2" i="10"/>
  <c r="Q2" i="10" s="1"/>
  <c r="U34" i="8"/>
  <c r="M34" i="8"/>
  <c r="E34" i="8"/>
  <c r="M9" i="8"/>
  <c r="W6" i="8"/>
  <c r="M6" i="8"/>
  <c r="I47" i="9"/>
  <c r="M41" i="9"/>
  <c r="L37" i="9"/>
  <c r="L33" i="9" s="1"/>
  <c r="K37" i="9"/>
  <c r="K33" i="9" s="1"/>
  <c r="J37" i="9"/>
  <c r="I37" i="9"/>
  <c r="I33" i="9" s="1"/>
  <c r="H37" i="9"/>
  <c r="H33" i="9" s="1"/>
  <c r="G37" i="9"/>
  <c r="G33" i="9" s="1"/>
  <c r="F37" i="9"/>
  <c r="E37" i="9"/>
  <c r="E33" i="9" s="1"/>
  <c r="D37" i="9"/>
  <c r="D33" i="9" s="1"/>
  <c r="C37" i="9"/>
  <c r="B37" i="9"/>
  <c r="M36" i="9"/>
  <c r="M35" i="9"/>
  <c r="M34" i="9"/>
  <c r="J33" i="9"/>
  <c r="F33" i="9"/>
  <c r="C33" i="9"/>
  <c r="B33" i="9"/>
  <c r="L32" i="9"/>
  <c r="L28" i="9" s="1"/>
  <c r="K32" i="9"/>
  <c r="K28" i="9" s="1"/>
  <c r="J32" i="9"/>
  <c r="J28" i="9" s="1"/>
  <c r="I32" i="9"/>
  <c r="H32" i="9"/>
  <c r="H28" i="9" s="1"/>
  <c r="G32" i="9"/>
  <c r="G28" i="9" s="1"/>
  <c r="F32" i="9"/>
  <c r="F28" i="9" s="1"/>
  <c r="E32" i="9"/>
  <c r="E28" i="9" s="1"/>
  <c r="D32" i="9"/>
  <c r="D28" i="9" s="1"/>
  <c r="C32" i="9"/>
  <c r="C28" i="9" s="1"/>
  <c r="B32" i="9"/>
  <c r="M31" i="9"/>
  <c r="M30" i="9"/>
  <c r="M29" i="9"/>
  <c r="I28" i="9"/>
  <c r="L27" i="9"/>
  <c r="K27" i="9"/>
  <c r="K23" i="9" s="1"/>
  <c r="H27" i="9"/>
  <c r="G27" i="9"/>
  <c r="G23" i="9" s="1"/>
  <c r="F27" i="9"/>
  <c r="F23" i="9" s="1"/>
  <c r="E27" i="9"/>
  <c r="E23" i="9" s="1"/>
  <c r="C27" i="9"/>
  <c r="C23" i="9" s="1"/>
  <c r="B27" i="9"/>
  <c r="K26" i="9"/>
  <c r="J26" i="9"/>
  <c r="J27" i="9" s="1"/>
  <c r="J23" i="9" s="1"/>
  <c r="I26" i="9"/>
  <c r="I27" i="9" s="1"/>
  <c r="G26" i="9"/>
  <c r="F26" i="9"/>
  <c r="D26" i="9"/>
  <c r="D27" i="9" s="1"/>
  <c r="D23" i="9" s="1"/>
  <c r="B26" i="9"/>
  <c r="M26" i="9" s="1"/>
  <c r="M25" i="9"/>
  <c r="M24" i="9"/>
  <c r="L23" i="9"/>
  <c r="I23" i="9"/>
  <c r="H23" i="9"/>
  <c r="L22" i="9"/>
  <c r="L18" i="9" s="1"/>
  <c r="E22" i="9"/>
  <c r="C22" i="9"/>
  <c r="L21" i="9"/>
  <c r="K21" i="9"/>
  <c r="K22" i="9" s="1"/>
  <c r="K18" i="9" s="1"/>
  <c r="J21" i="9"/>
  <c r="J22" i="9" s="1"/>
  <c r="J18" i="9" s="1"/>
  <c r="I21" i="9"/>
  <c r="I22" i="9" s="1"/>
  <c r="I18" i="9" s="1"/>
  <c r="H21" i="9"/>
  <c r="H22" i="9" s="1"/>
  <c r="H18" i="9" s="1"/>
  <c r="G21" i="9"/>
  <c r="G22" i="9" s="1"/>
  <c r="G18" i="9" s="1"/>
  <c r="F21" i="9"/>
  <c r="F22" i="9" s="1"/>
  <c r="F18" i="9" s="1"/>
  <c r="E21" i="9"/>
  <c r="D21" i="9"/>
  <c r="B21" i="9"/>
  <c r="B22" i="9" s="1"/>
  <c r="B18" i="9" s="1"/>
  <c r="M20" i="9"/>
  <c r="M19" i="9"/>
  <c r="E18" i="9"/>
  <c r="C18" i="9"/>
  <c r="K17" i="9"/>
  <c r="J17" i="9"/>
  <c r="J13" i="9" s="1"/>
  <c r="H17" i="9"/>
  <c r="F17" i="9"/>
  <c r="F13" i="9" s="1"/>
  <c r="E17" i="9"/>
  <c r="C17" i="9"/>
  <c r="L16" i="9"/>
  <c r="L17" i="9" s="1"/>
  <c r="L13" i="9" s="1"/>
  <c r="J16" i="9"/>
  <c r="I16" i="9"/>
  <c r="I17" i="9" s="1"/>
  <c r="I13" i="9" s="1"/>
  <c r="G16" i="9"/>
  <c r="G17" i="9" s="1"/>
  <c r="G13" i="9" s="1"/>
  <c r="F16" i="9"/>
  <c r="E16" i="9"/>
  <c r="D16" i="9"/>
  <c r="D17" i="9" s="1"/>
  <c r="B16" i="9"/>
  <c r="B17" i="9" s="1"/>
  <c r="M15" i="9"/>
  <c r="M14" i="9"/>
  <c r="K13" i="9"/>
  <c r="H13" i="9"/>
  <c r="E13" i="9"/>
  <c r="D13" i="9"/>
  <c r="C13" i="9"/>
  <c r="K12" i="9"/>
  <c r="J12" i="9"/>
  <c r="J8" i="9" s="1"/>
  <c r="I12" i="9"/>
  <c r="I8" i="9" s="1"/>
  <c r="F12" i="9"/>
  <c r="F8" i="9" s="1"/>
  <c r="E12" i="9"/>
  <c r="B12" i="9"/>
  <c r="B8" i="9" s="1"/>
  <c r="L11" i="9"/>
  <c r="L12" i="9" s="1"/>
  <c r="L8" i="9" s="1"/>
  <c r="J11" i="9"/>
  <c r="I11" i="9"/>
  <c r="H11" i="9"/>
  <c r="H12" i="9" s="1"/>
  <c r="H8" i="9" s="1"/>
  <c r="G11" i="9"/>
  <c r="G12" i="9" s="1"/>
  <c r="G8" i="9" s="1"/>
  <c r="F11" i="9"/>
  <c r="D11" i="9"/>
  <c r="D12" i="9" s="1"/>
  <c r="C11" i="9"/>
  <c r="C12" i="9" s="1"/>
  <c r="C8" i="9" s="1"/>
  <c r="M10" i="9"/>
  <c r="M9" i="9"/>
  <c r="K8" i="9"/>
  <c r="D8" i="9"/>
  <c r="L7" i="9"/>
  <c r="K7" i="9"/>
  <c r="J7" i="9"/>
  <c r="I7" i="9"/>
  <c r="H7" i="9"/>
  <c r="G7" i="9"/>
  <c r="F7" i="9"/>
  <c r="E7" i="9"/>
  <c r="M7" i="9" s="1"/>
  <c r="D7" i="9"/>
  <c r="C7" i="9"/>
  <c r="B7" i="9"/>
  <c r="M6" i="9"/>
  <c r="M5" i="9"/>
  <c r="M4" i="9"/>
  <c r="D4" i="9"/>
  <c r="L3" i="9"/>
  <c r="K3" i="9"/>
  <c r="J3" i="9"/>
  <c r="I3" i="9"/>
  <c r="H3" i="9"/>
  <c r="G3" i="9"/>
  <c r="F3" i="9"/>
  <c r="E3" i="9"/>
  <c r="D3" i="9"/>
  <c r="C3" i="9"/>
  <c r="B3" i="9"/>
  <c r="P38" i="8"/>
  <c r="F38" i="8"/>
  <c r="N19" i="8"/>
  <c r="AB16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P12" i="8"/>
  <c r="F12" i="8"/>
  <c r="P11" i="8"/>
  <c r="F11" i="8"/>
  <c r="X10" i="8"/>
  <c r="V10" i="8"/>
  <c r="T10" i="8"/>
  <c r="R10" i="8"/>
  <c r="P10" i="8"/>
  <c r="N10" i="8"/>
  <c r="L10" i="8"/>
  <c r="J10" i="8"/>
  <c r="H10" i="8"/>
  <c r="F10" i="8"/>
  <c r="AB8" i="8"/>
  <c r="Z8" i="8"/>
  <c r="X8" i="8"/>
  <c r="V8" i="8"/>
  <c r="T8" i="8"/>
  <c r="R8" i="8"/>
  <c r="P8" i="8"/>
  <c r="N8" i="8"/>
  <c r="L8" i="8"/>
  <c r="J8" i="8"/>
  <c r="H8" i="8"/>
  <c r="AE182" i="2"/>
  <c r="R182" i="2"/>
  <c r="C182" i="2" s="1"/>
  <c r="AE181" i="2"/>
  <c r="R181" i="2"/>
  <c r="C181" i="2" s="1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AD179" i="2"/>
  <c r="AC179" i="2"/>
  <c r="AB179" i="2"/>
  <c r="U179" i="2"/>
  <c r="T179" i="2"/>
  <c r="S179" i="2"/>
  <c r="R179" i="2"/>
  <c r="R178" i="2"/>
  <c r="R177" i="2"/>
  <c r="C177" i="2" s="1"/>
  <c r="AE176" i="2"/>
  <c r="R176" i="2"/>
  <c r="C176" i="2" s="1"/>
  <c r="AE175" i="2"/>
  <c r="R175" i="2"/>
  <c r="C175" i="2" s="1"/>
  <c r="AE174" i="2"/>
  <c r="R174" i="2"/>
  <c r="C174" i="2" s="1"/>
  <c r="AE173" i="2"/>
  <c r="R173" i="2"/>
  <c r="C173" i="2" s="1"/>
  <c r="AE172" i="2"/>
  <c r="R172" i="2"/>
  <c r="C172" i="2" s="1"/>
  <c r="AE171" i="2"/>
  <c r="R171" i="2"/>
  <c r="C171" i="2" s="1"/>
  <c r="AE170" i="2"/>
  <c r="R170" i="2"/>
  <c r="C170" i="2" s="1"/>
  <c r="AE169" i="2"/>
  <c r="R169" i="2"/>
  <c r="C169" i="2" s="1"/>
  <c r="AE168" i="2"/>
  <c r="R168" i="2"/>
  <c r="C168" i="2" s="1"/>
  <c r="AE167" i="2"/>
  <c r="R167" i="2"/>
  <c r="C167" i="2" s="1"/>
  <c r="AE166" i="2"/>
  <c r="R166" i="2"/>
  <c r="C166" i="2" s="1"/>
  <c r="AE165" i="2"/>
  <c r="R165" i="2"/>
  <c r="C165" i="2" s="1"/>
  <c r="AE164" i="2"/>
  <c r="R164" i="2"/>
  <c r="C164" i="2" s="1"/>
  <c r="AE163" i="2"/>
  <c r="R163" i="2"/>
  <c r="C163" i="2" s="1"/>
  <c r="AE162" i="2"/>
  <c r="R162" i="2"/>
  <c r="C162" i="2" s="1"/>
  <c r="AE161" i="2"/>
  <c r="R161" i="2"/>
  <c r="C161" i="2" s="1"/>
  <c r="AE160" i="2"/>
  <c r="R160" i="2"/>
  <c r="C160" i="2" s="1"/>
  <c r="AE159" i="2"/>
  <c r="R159" i="2"/>
  <c r="C159" i="2" s="1"/>
  <c r="AE158" i="2"/>
  <c r="R158" i="2"/>
  <c r="C158" i="2" s="1"/>
  <c r="Q157" i="2"/>
  <c r="P157" i="2"/>
  <c r="O157" i="2"/>
  <c r="N157" i="2"/>
  <c r="M157" i="2"/>
  <c r="L157" i="2"/>
  <c r="K157" i="2"/>
  <c r="J157" i="2"/>
  <c r="I157" i="2"/>
  <c r="H157" i="2"/>
  <c r="G157" i="2"/>
  <c r="F157" i="2"/>
  <c r="AE156" i="2"/>
  <c r="R156" i="2"/>
  <c r="R155" i="2"/>
  <c r="AE154" i="2"/>
  <c r="AE152" i="2"/>
  <c r="R152" i="2"/>
  <c r="C152" i="2" s="1"/>
  <c r="AE151" i="2"/>
  <c r="R151" i="2"/>
  <c r="AE150" i="2"/>
  <c r="R150" i="2"/>
  <c r="C150" i="2" s="1"/>
  <c r="AE149" i="2"/>
  <c r="R149" i="2"/>
  <c r="AD148" i="2"/>
  <c r="AC148" i="2"/>
  <c r="AB148" i="2"/>
  <c r="U148" i="2"/>
  <c r="T148" i="2"/>
  <c r="S148" i="2"/>
  <c r="F148" i="2"/>
  <c r="R148" i="2" s="1"/>
  <c r="AE147" i="2"/>
  <c r="R147" i="2"/>
  <c r="C147" i="2" s="1"/>
  <c r="AE145" i="2"/>
  <c r="D145" i="2" s="1"/>
  <c r="F145" i="2"/>
  <c r="F144" i="2"/>
  <c r="R144" i="2" s="1"/>
  <c r="AE141" i="2"/>
  <c r="R141" i="2"/>
  <c r="C141" i="2" s="1"/>
  <c r="AE140" i="2"/>
  <c r="R140" i="2"/>
  <c r="C140" i="2" s="1"/>
  <c r="AE139" i="2"/>
  <c r="R139" i="2"/>
  <c r="C139" i="2" s="1"/>
  <c r="AE138" i="2"/>
  <c r="R138" i="2"/>
  <c r="C138" i="2" s="1"/>
  <c r="AE137" i="2"/>
  <c r="R137" i="2"/>
  <c r="C137" i="2" s="1"/>
  <c r="AE136" i="2"/>
  <c r="R136" i="2"/>
  <c r="C136" i="2" s="1"/>
  <c r="AE135" i="2"/>
  <c r="R135" i="2"/>
  <c r="C135" i="2" s="1"/>
  <c r="AE134" i="2"/>
  <c r="R134" i="2"/>
  <c r="C134" i="2" s="1"/>
  <c r="AE133" i="2"/>
  <c r="R133" i="2"/>
  <c r="C133" i="2" s="1"/>
  <c r="AE132" i="2"/>
  <c r="R132" i="2"/>
  <c r="C132" i="2" s="1"/>
  <c r="AE131" i="2"/>
  <c r="R131" i="2"/>
  <c r="C131" i="2" s="1"/>
  <c r="AE130" i="2"/>
  <c r="R130" i="2"/>
  <c r="C130" i="2" s="1"/>
  <c r="AE129" i="2"/>
  <c r="R129" i="2"/>
  <c r="C129" i="2" s="1"/>
  <c r="AE128" i="2"/>
  <c r="R128" i="2"/>
  <c r="C128" i="2" s="1"/>
  <c r="AE127" i="2"/>
  <c r="R127" i="2"/>
  <c r="C127" i="2" s="1"/>
  <c r="AD126" i="2"/>
  <c r="AC126" i="2"/>
  <c r="AB126" i="2"/>
  <c r="AA126" i="2"/>
  <c r="Z126" i="2"/>
  <c r="Y126" i="2"/>
  <c r="X126" i="2"/>
  <c r="W126" i="2"/>
  <c r="V126" i="2"/>
  <c r="U126" i="2"/>
  <c r="T126" i="2"/>
  <c r="S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AE125" i="2"/>
  <c r="R125" i="2"/>
  <c r="C125" i="2" s="1"/>
  <c r="AE124" i="2"/>
  <c r="R124" i="2"/>
  <c r="C124" i="2" s="1"/>
  <c r="AE123" i="2"/>
  <c r="R123" i="2"/>
  <c r="C123" i="2" s="1"/>
  <c r="AE122" i="2"/>
  <c r="R122" i="2"/>
  <c r="C122" i="2" s="1"/>
  <c r="AE121" i="2"/>
  <c r="R121" i="2"/>
  <c r="C121" i="2" s="1"/>
  <c r="AE120" i="2"/>
  <c r="R120" i="2"/>
  <c r="C120" i="2" s="1"/>
  <c r="AE119" i="2"/>
  <c r="R119" i="2"/>
  <c r="C119" i="2" s="1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AE117" i="2"/>
  <c r="R117" i="2"/>
  <c r="C117" i="2" s="1"/>
  <c r="AE116" i="2"/>
  <c r="R116" i="2"/>
  <c r="C116" i="2" s="1"/>
  <c r="AE115" i="2"/>
  <c r="R115" i="2"/>
  <c r="C115" i="2" s="1"/>
  <c r="AE114" i="2"/>
  <c r="R114" i="2"/>
  <c r="C114" i="2" s="1"/>
  <c r="AE113" i="2"/>
  <c r="R113" i="2"/>
  <c r="C113" i="2" s="1"/>
  <c r="AE112" i="2"/>
  <c r="R112" i="2"/>
  <c r="C112" i="2" s="1"/>
  <c r="AE111" i="2"/>
  <c r="R111" i="2"/>
  <c r="C111" i="2" s="1"/>
  <c r="AE110" i="2"/>
  <c r="R110" i="2"/>
  <c r="C110" i="2" s="1"/>
  <c r="AE109" i="2"/>
  <c r="R109" i="2"/>
  <c r="C109" i="2" s="1"/>
  <c r="AE108" i="2"/>
  <c r="R108" i="2"/>
  <c r="C108" i="2" s="1"/>
  <c r="AE107" i="2"/>
  <c r="R107" i="2"/>
  <c r="C107" i="2" s="1"/>
  <c r="AE106" i="2"/>
  <c r="R106" i="2"/>
  <c r="C106" i="2" s="1"/>
  <c r="AE105" i="2"/>
  <c r="R105" i="2"/>
  <c r="C105" i="2" s="1"/>
  <c r="AE104" i="2"/>
  <c r="R104" i="2"/>
  <c r="C104" i="2" s="1"/>
  <c r="AE103" i="2"/>
  <c r="R103" i="2"/>
  <c r="C103" i="2" s="1"/>
  <c r="AE102" i="2"/>
  <c r="R102" i="2"/>
  <c r="C102" i="2" s="1"/>
  <c r="AE101" i="2"/>
  <c r="R101" i="2"/>
  <c r="C101" i="2" s="1"/>
  <c r="AE100" i="2"/>
  <c r="R100" i="2"/>
  <c r="C100" i="2" s="1"/>
  <c r="AE99" i="2"/>
  <c r="R99" i="2"/>
  <c r="C99" i="2" s="1"/>
  <c r="AE98" i="2"/>
  <c r="R98" i="2"/>
  <c r="C98" i="2" s="1"/>
  <c r="AE97" i="2"/>
  <c r="R97" i="2"/>
  <c r="C97" i="2" s="1"/>
  <c r="AE96" i="2"/>
  <c r="R96" i="2"/>
  <c r="C96" i="2" s="1"/>
  <c r="AD95" i="2"/>
  <c r="AC95" i="2"/>
  <c r="AB95" i="2"/>
  <c r="AA95" i="2"/>
  <c r="Z95" i="2"/>
  <c r="Y95" i="2"/>
  <c r="X95" i="2"/>
  <c r="W95" i="2"/>
  <c r="V95" i="2"/>
  <c r="U95" i="2"/>
  <c r="T95" i="2"/>
  <c r="S95" i="2"/>
  <c r="Q95" i="2"/>
  <c r="P95" i="2"/>
  <c r="O95" i="2"/>
  <c r="N95" i="2"/>
  <c r="M95" i="2"/>
  <c r="L95" i="2"/>
  <c r="K95" i="2"/>
  <c r="J95" i="2"/>
  <c r="I95" i="2"/>
  <c r="H95" i="2"/>
  <c r="G95" i="2"/>
  <c r="F95" i="2"/>
  <c r="AE93" i="2"/>
  <c r="D93" i="2" s="1"/>
  <c r="R93" i="2"/>
  <c r="C93" i="2" s="1"/>
  <c r="AE92" i="2"/>
  <c r="AG92" i="2" s="1"/>
  <c r="R92" i="2"/>
  <c r="C92" i="2" s="1"/>
  <c r="AD91" i="2"/>
  <c r="AC91" i="2"/>
  <c r="AB91" i="2"/>
  <c r="AA91" i="2"/>
  <c r="Z91" i="2"/>
  <c r="Y91" i="2"/>
  <c r="X91" i="2"/>
  <c r="W91" i="2"/>
  <c r="V91" i="2"/>
  <c r="U91" i="2"/>
  <c r="T91" i="2"/>
  <c r="S91" i="2"/>
  <c r="Q91" i="2"/>
  <c r="P91" i="2"/>
  <c r="O91" i="2"/>
  <c r="N91" i="2"/>
  <c r="M91" i="2"/>
  <c r="L91" i="2"/>
  <c r="K91" i="2"/>
  <c r="J91" i="2"/>
  <c r="I91" i="2"/>
  <c r="H91" i="2"/>
  <c r="G91" i="2"/>
  <c r="F91" i="2"/>
  <c r="R90" i="2"/>
  <c r="C90" i="2" s="1"/>
  <c r="AE88" i="2"/>
  <c r="D88" i="2" s="1"/>
  <c r="R88" i="2"/>
  <c r="AE87" i="2"/>
  <c r="AG87" i="2" s="1"/>
  <c r="R87" i="2"/>
  <c r="C87" i="2" s="1"/>
  <c r="AE86" i="2"/>
  <c r="R86" i="2"/>
  <c r="C86" i="2" s="1"/>
  <c r="R85" i="2"/>
  <c r="C85" i="2" s="1"/>
  <c r="R84" i="2"/>
  <c r="R83" i="2"/>
  <c r="C83" i="2" s="1"/>
  <c r="R82" i="2"/>
  <c r="AE81" i="2"/>
  <c r="D81" i="2" s="1"/>
  <c r="R81" i="2"/>
  <c r="R80" i="2"/>
  <c r="R79" i="2"/>
  <c r="AE78" i="2"/>
  <c r="D78" i="2" s="1"/>
  <c r="R78" i="2"/>
  <c r="R77" i="2"/>
  <c r="R76" i="2"/>
  <c r="R74" i="2"/>
  <c r="AE73" i="2"/>
  <c r="D73" i="2" s="1"/>
  <c r="R73" i="2"/>
  <c r="AE72" i="2"/>
  <c r="D72" i="2" s="1"/>
  <c r="AE71" i="2"/>
  <c r="D71" i="2" s="1"/>
  <c r="AE70" i="2"/>
  <c r="D70" i="2" s="1"/>
  <c r="AE69" i="2"/>
  <c r="D69" i="2" s="1"/>
  <c r="AE68" i="2"/>
  <c r="AG68" i="2" s="1"/>
  <c r="R68" i="2"/>
  <c r="Q67" i="2"/>
  <c r="P67" i="2"/>
  <c r="O67" i="2"/>
  <c r="M67" i="2"/>
  <c r="L67" i="2"/>
  <c r="K67" i="2"/>
  <c r="I67" i="2"/>
  <c r="H67" i="2"/>
  <c r="AE66" i="2"/>
  <c r="D66" i="2" s="1"/>
  <c r="R66" i="2"/>
  <c r="AE65" i="2"/>
  <c r="R65" i="2"/>
  <c r="AE64" i="2"/>
  <c r="D64" i="2" s="1"/>
  <c r="F64" i="2"/>
  <c r="AE63" i="2"/>
  <c r="R63" i="2"/>
  <c r="C63" i="2" s="1"/>
  <c r="AE62" i="2"/>
  <c r="AG62" i="2" s="1"/>
  <c r="R62" i="2"/>
  <c r="AE61" i="2"/>
  <c r="R61" i="2"/>
  <c r="C61" i="2" s="1"/>
  <c r="AE60" i="2"/>
  <c r="AG60" i="2" s="1"/>
  <c r="R60" i="2"/>
  <c r="AE59" i="2"/>
  <c r="R59" i="2"/>
  <c r="C59" i="2" s="1"/>
  <c r="AE58" i="2"/>
  <c r="AG58" i="2" s="1"/>
  <c r="R58" i="2"/>
  <c r="AE57" i="2"/>
  <c r="R57" i="2"/>
  <c r="C57" i="2" s="1"/>
  <c r="AE56" i="2"/>
  <c r="AG56" i="2" s="1"/>
  <c r="R56" i="2"/>
  <c r="AE55" i="2"/>
  <c r="AG55" i="2" s="1"/>
  <c r="R55" i="2"/>
  <c r="C55" i="2" s="1"/>
  <c r="AE54" i="2"/>
  <c r="AG54" i="2" s="1"/>
  <c r="Q54" i="2"/>
  <c r="Q52" i="2" s="1"/>
  <c r="K54" i="2"/>
  <c r="AE53" i="2"/>
  <c r="AG53" i="2" s="1"/>
  <c r="R53" i="2"/>
  <c r="C53" i="2" s="1"/>
  <c r="AD52" i="2"/>
  <c r="AC52" i="2"/>
  <c r="AB52" i="2"/>
  <c r="AA52" i="2"/>
  <c r="Z52" i="2"/>
  <c r="Y52" i="2"/>
  <c r="X52" i="2"/>
  <c r="W52" i="2"/>
  <c r="V52" i="2"/>
  <c r="U52" i="2"/>
  <c r="T52" i="2"/>
  <c r="S52" i="2"/>
  <c r="P52" i="2"/>
  <c r="O52" i="2"/>
  <c r="N52" i="2"/>
  <c r="M52" i="2"/>
  <c r="L52" i="2"/>
  <c r="J52" i="2"/>
  <c r="I52" i="2"/>
  <c r="H52" i="2"/>
  <c r="G52" i="2"/>
  <c r="AE51" i="2"/>
  <c r="AG51" i="2" s="1"/>
  <c r="R51" i="2"/>
  <c r="C51" i="2" s="1"/>
  <c r="AE50" i="2"/>
  <c r="D50" i="2" s="1"/>
  <c r="R50" i="2"/>
  <c r="AE49" i="2"/>
  <c r="AG49" i="2" s="1"/>
  <c r="R49" i="2"/>
  <c r="C49" i="2" s="1"/>
  <c r="AE48" i="2"/>
  <c r="AG48" i="2" s="1"/>
  <c r="R48" i="2"/>
  <c r="R47" i="2"/>
  <c r="C47" i="2" s="1"/>
  <c r="AE46" i="2"/>
  <c r="AG46" i="2" s="1"/>
  <c r="R46" i="2"/>
  <c r="AE45" i="2"/>
  <c r="AG45" i="2" s="1"/>
  <c r="R45" i="2"/>
  <c r="AE44" i="2"/>
  <c r="R44" i="2"/>
  <c r="C44" i="2" s="1"/>
  <c r="AE43" i="2"/>
  <c r="AG43" i="2" s="1"/>
  <c r="R43" i="2"/>
  <c r="C43" i="2" s="1"/>
  <c r="AE42" i="2"/>
  <c r="D42" i="2" s="1"/>
  <c r="R42" i="2"/>
  <c r="C42" i="2" s="1"/>
  <c r="AE41" i="2"/>
  <c r="D41" i="2" s="1"/>
  <c r="R41" i="2"/>
  <c r="C41" i="2" s="1"/>
  <c r="AE40" i="2"/>
  <c r="AG40" i="2" s="1"/>
  <c r="R40" i="2"/>
  <c r="C40" i="2" s="1"/>
  <c r="P36" i="2"/>
  <c r="N36" i="2"/>
  <c r="M36" i="2"/>
  <c r="L36" i="2"/>
  <c r="J36" i="2"/>
  <c r="I36" i="2"/>
  <c r="H36" i="2"/>
  <c r="G36" i="2"/>
  <c r="AE35" i="2"/>
  <c r="AG35" i="2" s="1"/>
  <c r="R35" i="2"/>
  <c r="AE34" i="2"/>
  <c r="AG34" i="2" s="1"/>
  <c r="R34" i="2"/>
  <c r="C34" i="2" s="1"/>
  <c r="AE33" i="2"/>
  <c r="AG33" i="2" s="1"/>
  <c r="R33" i="2"/>
  <c r="AE32" i="2"/>
  <c r="AG32" i="2" s="1"/>
  <c r="R32" i="2"/>
  <c r="AE31" i="2"/>
  <c r="AG31" i="2" s="1"/>
  <c r="R31" i="2"/>
  <c r="AE30" i="2"/>
  <c r="AG30" i="2" s="1"/>
  <c r="R30" i="2"/>
  <c r="C30" i="2" s="1"/>
  <c r="R29" i="2"/>
  <c r="AD28" i="2"/>
  <c r="AC28" i="2"/>
  <c r="AB28" i="2"/>
  <c r="Z28" i="2"/>
  <c r="Y28" i="2"/>
  <c r="X28" i="2"/>
  <c r="V28" i="2"/>
  <c r="U28" i="2"/>
  <c r="T28" i="2"/>
  <c r="S28" i="2"/>
  <c r="Q28" i="2"/>
  <c r="P28" i="2"/>
  <c r="O28" i="2"/>
  <c r="N28" i="2"/>
  <c r="M28" i="2"/>
  <c r="L28" i="2"/>
  <c r="K28" i="2"/>
  <c r="J28" i="2"/>
  <c r="I28" i="2"/>
  <c r="H28" i="2"/>
  <c r="G28" i="2"/>
  <c r="F28" i="2"/>
  <c r="AE27" i="2"/>
  <c r="AG27" i="2" s="1"/>
  <c r="R27" i="2"/>
  <c r="C27" i="2" s="1"/>
  <c r="AE26" i="2"/>
  <c r="D26" i="2" s="1"/>
  <c r="R26" i="2"/>
  <c r="AE25" i="2"/>
  <c r="AG25" i="2" s="1"/>
  <c r="R25" i="2"/>
  <c r="C25" i="2" s="1"/>
  <c r="AE24" i="2"/>
  <c r="AG24" i="2" s="1"/>
  <c r="R24" i="2"/>
  <c r="AE23" i="2"/>
  <c r="AG23" i="2" s="1"/>
  <c r="R23" i="2"/>
  <c r="C23" i="2" s="1"/>
  <c r="AE22" i="2"/>
  <c r="AG22" i="2" s="1"/>
  <c r="R22" i="2"/>
  <c r="C22" i="2" s="1"/>
  <c r="AE21" i="2"/>
  <c r="AG21" i="2" s="1"/>
  <c r="R21" i="2"/>
  <c r="C21" i="2" s="1"/>
  <c r="AE20" i="2"/>
  <c r="AG20" i="2" s="1"/>
  <c r="R20" i="2"/>
  <c r="AE19" i="2"/>
  <c r="AG19" i="2" s="1"/>
  <c r="R19" i="2"/>
  <c r="C19" i="2" s="1"/>
  <c r="AE18" i="2"/>
  <c r="AG18" i="2" s="1"/>
  <c r="R18" i="2"/>
  <c r="AE17" i="2"/>
  <c r="AG17" i="2" s="1"/>
  <c r="R17" i="2"/>
  <c r="AE16" i="2"/>
  <c r="AG16" i="2" s="1"/>
  <c r="R16" i="2"/>
  <c r="AE15" i="2"/>
  <c r="AG15" i="2" s="1"/>
  <c r="R15" i="2"/>
  <c r="C15" i="2" s="1"/>
  <c r="AE14" i="2"/>
  <c r="AG14" i="2" s="1"/>
  <c r="R14" i="2"/>
  <c r="AE13" i="2"/>
  <c r="D13" i="2" s="1"/>
  <c r="R13" i="2"/>
  <c r="AE12" i="2"/>
  <c r="AG12" i="2" s="1"/>
  <c r="R12" i="2"/>
  <c r="C12" i="2" s="1"/>
  <c r="AE11" i="2"/>
  <c r="AG11" i="2" s="1"/>
  <c r="R11" i="2"/>
  <c r="C11" i="2" s="1"/>
  <c r="AE10" i="2"/>
  <c r="D10" i="2" s="1"/>
  <c r="R10" i="2"/>
  <c r="AE9" i="2"/>
  <c r="AG9" i="2" s="1"/>
  <c r="R9" i="2"/>
  <c r="C9" i="2" s="1"/>
  <c r="AE8" i="2"/>
  <c r="AG8" i="2" s="1"/>
  <c r="R8" i="2"/>
  <c r="C8" i="2" s="1"/>
  <c r="AE7" i="2"/>
  <c r="AG7" i="2" s="1"/>
  <c r="R7" i="2"/>
  <c r="C7" i="2" s="1"/>
  <c r="AE6" i="2"/>
  <c r="AG6" i="2" s="1"/>
  <c r="R6" i="2"/>
  <c r="C6" i="2" s="1"/>
  <c r="AD5" i="2"/>
  <c r="AC5" i="2"/>
  <c r="AB5" i="2"/>
  <c r="AA5" i="2"/>
  <c r="Z5" i="2"/>
  <c r="Y5" i="2"/>
  <c r="X5" i="2"/>
  <c r="W5" i="2"/>
  <c r="V5" i="2"/>
  <c r="U5" i="2"/>
  <c r="T5" i="2"/>
  <c r="S5" i="2"/>
  <c r="Q5" i="2"/>
  <c r="P5" i="2"/>
  <c r="O5" i="2"/>
  <c r="N5" i="2"/>
  <c r="M5" i="2"/>
  <c r="L5" i="2"/>
  <c r="K5" i="2"/>
  <c r="J5" i="2"/>
  <c r="I5" i="2"/>
  <c r="H5" i="2"/>
  <c r="G5" i="2"/>
  <c r="F5" i="2"/>
  <c r="E8" i="9" l="1"/>
  <c r="M37" i="9"/>
  <c r="J38" i="9"/>
  <c r="J42" i="9" s="1"/>
  <c r="F154" i="2"/>
  <c r="R154" i="2" s="1"/>
  <c r="C154" i="2" s="1"/>
  <c r="R39" i="2"/>
  <c r="C39" i="2" s="1"/>
  <c r="R71" i="2"/>
  <c r="AE80" i="2"/>
  <c r="D80" i="2" s="1"/>
  <c r="W155" i="2"/>
  <c r="X155" i="2" s="1"/>
  <c r="Y155" i="2" s="1"/>
  <c r="Z155" i="2" s="1"/>
  <c r="AA155" i="2" s="1"/>
  <c r="AB155" i="2" s="1"/>
  <c r="U153" i="2"/>
  <c r="O36" i="2"/>
  <c r="W177" i="2"/>
  <c r="W157" i="2" s="1"/>
  <c r="V157" i="2"/>
  <c r="AE83" i="2"/>
  <c r="D83" i="2" s="1"/>
  <c r="E83" i="2" s="1"/>
  <c r="E89" i="2"/>
  <c r="AE90" i="2"/>
  <c r="D90" i="2" s="1"/>
  <c r="E90" i="2" s="1"/>
  <c r="M22" i="10"/>
  <c r="S85" i="2" s="1"/>
  <c r="T85" i="2" s="1"/>
  <c r="U85" i="2" s="1"/>
  <c r="V85" i="2" s="1"/>
  <c r="W85" i="2" s="1"/>
  <c r="X85" i="2" s="1"/>
  <c r="Y85" i="2" s="1"/>
  <c r="Z85" i="2" s="1"/>
  <c r="AA85" i="2" s="1"/>
  <c r="AB85" i="2" s="1"/>
  <c r="AC85" i="2" s="1"/>
  <c r="AD85" i="2" s="1"/>
  <c r="R19" i="10"/>
  <c r="Q19" i="10"/>
  <c r="P19" i="10"/>
  <c r="S19" i="10" s="1"/>
  <c r="N19" i="10"/>
  <c r="N22" i="10" s="1"/>
  <c r="L22" i="10"/>
  <c r="J22" i="10"/>
  <c r="S6" i="10"/>
  <c r="S20" i="10"/>
  <c r="R3" i="10"/>
  <c r="P5" i="10"/>
  <c r="R7" i="10"/>
  <c r="P9" i="10"/>
  <c r="S9" i="10" s="1"/>
  <c r="R11" i="10"/>
  <c r="P13" i="10"/>
  <c r="R15" i="10"/>
  <c r="P17" i="10"/>
  <c r="S17" i="10" s="1"/>
  <c r="R21" i="10"/>
  <c r="S2" i="10"/>
  <c r="P4" i="10"/>
  <c r="S4" i="10" s="1"/>
  <c r="Q5" i="10"/>
  <c r="R6" i="10"/>
  <c r="P8" i="10"/>
  <c r="S8" i="10" s="1"/>
  <c r="Q9" i="10"/>
  <c r="R10" i="10"/>
  <c r="S10" i="10" s="1"/>
  <c r="P12" i="10"/>
  <c r="S12" i="10" s="1"/>
  <c r="Q13" i="10"/>
  <c r="R14" i="10"/>
  <c r="S14" i="10" s="1"/>
  <c r="P16" i="10"/>
  <c r="S16" i="10" s="1"/>
  <c r="Q17" i="10"/>
  <c r="R20" i="10"/>
  <c r="N20" i="10"/>
  <c r="K22" i="10"/>
  <c r="P3" i="10"/>
  <c r="S3" i="10" s="1"/>
  <c r="P7" i="10"/>
  <c r="S7" i="10" s="1"/>
  <c r="P11" i="10"/>
  <c r="S11" i="10" s="1"/>
  <c r="P15" i="10"/>
  <c r="P21" i="10"/>
  <c r="S21" i="10" s="1"/>
  <c r="O18" i="10"/>
  <c r="O22" i="10" s="1"/>
  <c r="J142" i="2"/>
  <c r="J94" i="2" s="1"/>
  <c r="N142" i="2"/>
  <c r="N94" i="2" s="1"/>
  <c r="R70" i="2"/>
  <c r="C70" i="2" s="1"/>
  <c r="E70" i="2" s="1"/>
  <c r="R37" i="2"/>
  <c r="C37" i="2" s="1"/>
  <c r="W79" i="2"/>
  <c r="X79" i="2" s="1"/>
  <c r="Y79" i="2" s="1"/>
  <c r="Z79" i="2" s="1"/>
  <c r="AA79" i="2" s="1"/>
  <c r="AB79" i="2" s="1"/>
  <c r="AC79" i="2" s="1"/>
  <c r="AD79" i="2" s="1"/>
  <c r="V36" i="2"/>
  <c r="W38" i="2"/>
  <c r="X38" i="2" s="1"/>
  <c r="Y38" i="2" s="1"/>
  <c r="Z38" i="2" s="1"/>
  <c r="AA38" i="2" s="1"/>
  <c r="AB38" i="2" s="1"/>
  <c r="AC38" i="2" s="1"/>
  <c r="AD38" i="2" s="1"/>
  <c r="AD36" i="2" s="1"/>
  <c r="D6" i="2"/>
  <c r="E6" i="2" s="1"/>
  <c r="D8" i="2"/>
  <c r="N18" i="10"/>
  <c r="N21" i="10"/>
  <c r="D16" i="2"/>
  <c r="AG26" i="2"/>
  <c r="S67" i="2"/>
  <c r="G142" i="2"/>
  <c r="G94" i="2" s="1"/>
  <c r="K142" i="2"/>
  <c r="K94" i="2" s="1"/>
  <c r="O142" i="2"/>
  <c r="O94" i="2" s="1"/>
  <c r="C17" i="2"/>
  <c r="D25" i="2"/>
  <c r="E25" i="2" s="1"/>
  <c r="C29" i="2"/>
  <c r="AE47" i="2"/>
  <c r="D47" i="2" s="1"/>
  <c r="E47" i="2" s="1"/>
  <c r="R54" i="2"/>
  <c r="C54" i="2" s="1"/>
  <c r="AE126" i="2"/>
  <c r="I4" i="2"/>
  <c r="D35" i="2"/>
  <c r="D54" i="2"/>
  <c r="D62" i="2"/>
  <c r="AG66" i="2"/>
  <c r="D18" i="2"/>
  <c r="C66" i="2"/>
  <c r="E66" i="2" s="1"/>
  <c r="C74" i="2"/>
  <c r="AG88" i="2"/>
  <c r="C178" i="2"/>
  <c r="AE28" i="2"/>
  <c r="AG28" i="2" s="1"/>
  <c r="E93" i="2"/>
  <c r="O4" i="2"/>
  <c r="AG42" i="2"/>
  <c r="Q4" i="2"/>
  <c r="H4" i="2"/>
  <c r="L4" i="2"/>
  <c r="P4" i="2"/>
  <c r="AG10" i="2"/>
  <c r="C14" i="2"/>
  <c r="D20" i="2"/>
  <c r="D21" i="2"/>
  <c r="E21" i="2" s="1"/>
  <c r="D22" i="2"/>
  <c r="E22" i="2" s="1"/>
  <c r="C31" i="2"/>
  <c r="C33" i="2"/>
  <c r="D40" i="2"/>
  <c r="E40" i="2" s="1"/>
  <c r="AG41" i="2"/>
  <c r="C46" i="2"/>
  <c r="AG50" i="2"/>
  <c r="C80" i="2"/>
  <c r="C84" i="2"/>
  <c r="D92" i="2"/>
  <c r="D91" i="2" s="1"/>
  <c r="R126" i="2"/>
  <c r="D150" i="2"/>
  <c r="E150" i="2" s="1"/>
  <c r="D152" i="2"/>
  <c r="E152" i="2" s="1"/>
  <c r="I142" i="2"/>
  <c r="I94" i="2" s="1"/>
  <c r="M142" i="2"/>
  <c r="M94" i="2" s="1"/>
  <c r="Q142" i="2"/>
  <c r="Q94" i="2" s="1"/>
  <c r="C155" i="2"/>
  <c r="AG13" i="2"/>
  <c r="AG70" i="2"/>
  <c r="D9" i="2"/>
  <c r="E9" i="2" s="1"/>
  <c r="C16" i="2"/>
  <c r="C18" i="2"/>
  <c r="D31" i="2"/>
  <c r="C32" i="2"/>
  <c r="D33" i="2"/>
  <c r="C45" i="2"/>
  <c r="D46" i="2"/>
  <c r="D49" i="2"/>
  <c r="E49" i="2" s="1"/>
  <c r="K52" i="2"/>
  <c r="K4" i="2" s="1"/>
  <c r="D60" i="2"/>
  <c r="AE75" i="2"/>
  <c r="D75" i="2" s="1"/>
  <c r="C76" i="2"/>
  <c r="C82" i="2"/>
  <c r="E82" i="2" s="1"/>
  <c r="C126" i="2"/>
  <c r="C156" i="2"/>
  <c r="T157" i="2"/>
  <c r="C91" i="2"/>
  <c r="C95" i="2"/>
  <c r="C148" i="2"/>
  <c r="AG44" i="2"/>
  <c r="D44" i="2"/>
  <c r="E44" i="2" s="1"/>
  <c r="N4" i="2"/>
  <c r="C10" i="2"/>
  <c r="E10" i="2" s="1"/>
  <c r="D17" i="2"/>
  <c r="D29" i="2"/>
  <c r="C48" i="2"/>
  <c r="D58" i="2"/>
  <c r="C88" i="2"/>
  <c r="E88" i="2" s="1"/>
  <c r="AG93" i="2"/>
  <c r="D12" i="2"/>
  <c r="E12" i="2" s="1"/>
  <c r="C13" i="2"/>
  <c r="E13" i="2" s="1"/>
  <c r="D14" i="2"/>
  <c r="C24" i="2"/>
  <c r="C26" i="2"/>
  <c r="E26" i="2" s="1"/>
  <c r="D32" i="2"/>
  <c r="D43" i="2"/>
  <c r="E43" i="2" s="1"/>
  <c r="D45" i="2"/>
  <c r="C50" i="2"/>
  <c r="E50" i="2" s="1"/>
  <c r="D55" i="2"/>
  <c r="E55" i="2" s="1"/>
  <c r="AG64" i="2"/>
  <c r="C149" i="2"/>
  <c r="C151" i="2"/>
  <c r="S157" i="2"/>
  <c r="U157" i="2"/>
  <c r="R180" i="2"/>
  <c r="AE180" i="2"/>
  <c r="AE5" i="2"/>
  <c r="AG5" i="2" s="1"/>
  <c r="C20" i="2"/>
  <c r="D24" i="2"/>
  <c r="C35" i="2"/>
  <c r="S36" i="2"/>
  <c r="T36" i="2"/>
  <c r="E41" i="2"/>
  <c r="E42" i="2"/>
  <c r="D48" i="2"/>
  <c r="M4" i="2"/>
  <c r="D56" i="2"/>
  <c r="AG72" i="2"/>
  <c r="AE76" i="2"/>
  <c r="AG76" i="2" s="1"/>
  <c r="R91" i="2"/>
  <c r="AE91" i="2"/>
  <c r="AG91" i="2" s="1"/>
  <c r="AE143" i="2"/>
  <c r="D143" i="2" s="1"/>
  <c r="C144" i="2"/>
  <c r="D149" i="2"/>
  <c r="D151" i="2"/>
  <c r="R157" i="2"/>
  <c r="J4" i="2"/>
  <c r="G4" i="2"/>
  <c r="U36" i="2"/>
  <c r="C68" i="2"/>
  <c r="C72" i="2"/>
  <c r="E72" i="2" s="1"/>
  <c r="AE74" i="2"/>
  <c r="D74" i="2" s="1"/>
  <c r="C78" i="2"/>
  <c r="E78" i="2" s="1"/>
  <c r="T67" i="2"/>
  <c r="R95" i="2"/>
  <c r="AE95" i="2"/>
  <c r="AE118" i="2"/>
  <c r="U142" i="2"/>
  <c r="H142" i="2"/>
  <c r="H94" i="2" s="1"/>
  <c r="L142" i="2"/>
  <c r="L94" i="2" s="1"/>
  <c r="P142" i="2"/>
  <c r="P94" i="2" s="1"/>
  <c r="AE178" i="2"/>
  <c r="AG47" i="2"/>
  <c r="D7" i="2"/>
  <c r="E7" i="2" s="1"/>
  <c r="D11" i="2"/>
  <c r="E11" i="2" s="1"/>
  <c r="D15" i="2"/>
  <c r="E15" i="2" s="1"/>
  <c r="D19" i="2"/>
  <c r="E19" i="2" s="1"/>
  <c r="D23" i="2"/>
  <c r="E23" i="2" s="1"/>
  <c r="D27" i="2"/>
  <c r="E27" i="2" s="1"/>
  <c r="D30" i="2"/>
  <c r="E30" i="2" s="1"/>
  <c r="D34" i="2"/>
  <c r="E34" i="2" s="1"/>
  <c r="AE37" i="2"/>
  <c r="R38" i="2"/>
  <c r="F36" i="2"/>
  <c r="AE39" i="2"/>
  <c r="D51" i="2"/>
  <c r="E51" i="2" s="1"/>
  <c r="AE52" i="2"/>
  <c r="AG52" i="2" s="1"/>
  <c r="D53" i="2"/>
  <c r="E53" i="2" s="1"/>
  <c r="U67" i="2"/>
  <c r="C77" i="2"/>
  <c r="AE84" i="2"/>
  <c r="D96" i="2"/>
  <c r="E96" i="2" s="1"/>
  <c r="D97" i="2"/>
  <c r="E97" i="2" s="1"/>
  <c r="D98" i="2"/>
  <c r="E98" i="2" s="1"/>
  <c r="D99" i="2"/>
  <c r="E99" i="2" s="1"/>
  <c r="D100" i="2"/>
  <c r="E100" i="2" s="1"/>
  <c r="D101" i="2"/>
  <c r="D102" i="2"/>
  <c r="E102" i="2" s="1"/>
  <c r="D103" i="2"/>
  <c r="E103" i="2" s="1"/>
  <c r="D104" i="2"/>
  <c r="E104" i="2" s="1"/>
  <c r="D105" i="2"/>
  <c r="E105" i="2" s="1"/>
  <c r="D106" i="2"/>
  <c r="E106" i="2" s="1"/>
  <c r="D107" i="2"/>
  <c r="E107" i="2" s="1"/>
  <c r="D108" i="2"/>
  <c r="E108" i="2" s="1"/>
  <c r="D109" i="2"/>
  <c r="E109" i="2" s="1"/>
  <c r="D110" i="2"/>
  <c r="E110" i="2" s="1"/>
  <c r="D111" i="2"/>
  <c r="E111" i="2" s="1"/>
  <c r="D112" i="2"/>
  <c r="E112" i="2" s="1"/>
  <c r="D113" i="2"/>
  <c r="E113" i="2" s="1"/>
  <c r="D114" i="2"/>
  <c r="E114" i="2" s="1"/>
  <c r="D115" i="2"/>
  <c r="E115" i="2" s="1"/>
  <c r="D116" i="2"/>
  <c r="E116" i="2" s="1"/>
  <c r="D117" i="2"/>
  <c r="E117" i="2" s="1"/>
  <c r="C81" i="2"/>
  <c r="E81" i="2" s="1"/>
  <c r="R5" i="2"/>
  <c r="R28" i="2"/>
  <c r="C56" i="2"/>
  <c r="C58" i="2"/>
  <c r="C60" i="2"/>
  <c r="C62" i="2"/>
  <c r="F52" i="2"/>
  <c r="R64" i="2"/>
  <c r="C65" i="2"/>
  <c r="C69" i="2"/>
  <c r="E69" i="2" s="1"/>
  <c r="C71" i="2"/>
  <c r="E71" i="2" s="1"/>
  <c r="C73" i="2"/>
  <c r="E73" i="2" s="1"/>
  <c r="C75" i="2"/>
  <c r="AE77" i="2"/>
  <c r="AG78" i="2"/>
  <c r="AG80" i="2"/>
  <c r="AG82" i="2"/>
  <c r="D87" i="2"/>
  <c r="E87" i="2" s="1"/>
  <c r="C79" i="2"/>
  <c r="AG57" i="2"/>
  <c r="D57" i="2"/>
  <c r="E57" i="2" s="1"/>
  <c r="AG59" i="2"/>
  <c r="D59" i="2"/>
  <c r="E59" i="2" s="1"/>
  <c r="AG61" i="2"/>
  <c r="D61" i="2"/>
  <c r="E61" i="2" s="1"/>
  <c r="AG63" i="2"/>
  <c r="D63" i="2"/>
  <c r="E63" i="2" s="1"/>
  <c r="D65" i="2"/>
  <c r="AG65" i="2"/>
  <c r="D68" i="2"/>
  <c r="AG86" i="2"/>
  <c r="D86" i="2"/>
  <c r="E86" i="2" s="1"/>
  <c r="C118" i="2"/>
  <c r="R145" i="2"/>
  <c r="C146" i="2"/>
  <c r="D154" i="2"/>
  <c r="E101" i="2"/>
  <c r="D119" i="2"/>
  <c r="D120" i="2"/>
  <c r="E120" i="2" s="1"/>
  <c r="D121" i="2"/>
  <c r="E121" i="2" s="1"/>
  <c r="D122" i="2"/>
  <c r="E122" i="2" s="1"/>
  <c r="D123" i="2"/>
  <c r="E123" i="2" s="1"/>
  <c r="D124" i="2"/>
  <c r="E124" i="2" s="1"/>
  <c r="D125" i="2"/>
  <c r="E125" i="2" s="1"/>
  <c r="D127" i="2"/>
  <c r="D128" i="2"/>
  <c r="E128" i="2" s="1"/>
  <c r="D129" i="2"/>
  <c r="E129" i="2" s="1"/>
  <c r="D130" i="2"/>
  <c r="E130" i="2" s="1"/>
  <c r="D131" i="2"/>
  <c r="E131" i="2" s="1"/>
  <c r="D132" i="2"/>
  <c r="E132" i="2" s="1"/>
  <c r="D133" i="2"/>
  <c r="E133" i="2" s="1"/>
  <c r="D134" i="2"/>
  <c r="E134" i="2" s="1"/>
  <c r="D135" i="2"/>
  <c r="E135" i="2" s="1"/>
  <c r="D136" i="2"/>
  <c r="E136" i="2" s="1"/>
  <c r="D137" i="2"/>
  <c r="E137" i="2" s="1"/>
  <c r="D138" i="2"/>
  <c r="E138" i="2" s="1"/>
  <c r="D139" i="2"/>
  <c r="E139" i="2" s="1"/>
  <c r="D140" i="2"/>
  <c r="E140" i="2" s="1"/>
  <c r="D141" i="2"/>
  <c r="E141" i="2" s="1"/>
  <c r="S142" i="2"/>
  <c r="D147" i="2"/>
  <c r="E147" i="2" s="1"/>
  <c r="AE179" i="2"/>
  <c r="AG69" i="2"/>
  <c r="AG71" i="2"/>
  <c r="AG73" i="2"/>
  <c r="AG81" i="2"/>
  <c r="R118" i="2"/>
  <c r="R143" i="2"/>
  <c r="AE144" i="2"/>
  <c r="T142" i="2"/>
  <c r="AE146" i="2"/>
  <c r="AE148" i="2"/>
  <c r="R153" i="2"/>
  <c r="D158" i="2"/>
  <c r="D159" i="2"/>
  <c r="E159" i="2" s="1"/>
  <c r="D160" i="2"/>
  <c r="E160" i="2" s="1"/>
  <c r="D161" i="2"/>
  <c r="E161" i="2" s="1"/>
  <c r="D162" i="2"/>
  <c r="E162" i="2" s="1"/>
  <c r="D163" i="2"/>
  <c r="E163" i="2" s="1"/>
  <c r="D164" i="2"/>
  <c r="E164" i="2" s="1"/>
  <c r="D165" i="2"/>
  <c r="E165" i="2" s="1"/>
  <c r="D166" i="2"/>
  <c r="E166" i="2" s="1"/>
  <c r="D167" i="2"/>
  <c r="E167" i="2" s="1"/>
  <c r="D168" i="2"/>
  <c r="E168" i="2" s="1"/>
  <c r="D169" i="2"/>
  <c r="E169" i="2" s="1"/>
  <c r="D170" i="2"/>
  <c r="E170" i="2" s="1"/>
  <c r="D171" i="2"/>
  <c r="E171" i="2" s="1"/>
  <c r="D172" i="2"/>
  <c r="E172" i="2" s="1"/>
  <c r="D173" i="2"/>
  <c r="E173" i="2" s="1"/>
  <c r="D174" i="2"/>
  <c r="E174" i="2" s="1"/>
  <c r="D175" i="2"/>
  <c r="E175" i="2" s="1"/>
  <c r="D176" i="2"/>
  <c r="E176" i="2" s="1"/>
  <c r="C180" i="2"/>
  <c r="D181" i="2"/>
  <c r="D182" i="2"/>
  <c r="E182" i="2" s="1"/>
  <c r="D156" i="2"/>
  <c r="E156" i="2" s="1"/>
  <c r="C179" i="2"/>
  <c r="M27" i="9"/>
  <c r="N27" i="9" s="1"/>
  <c r="B23" i="9"/>
  <c r="M23" i="9" s="1"/>
  <c r="M21" i="9"/>
  <c r="D22" i="9"/>
  <c r="E38" i="9"/>
  <c r="E42" i="9" s="1"/>
  <c r="I38" i="9"/>
  <c r="I42" i="9" s="1"/>
  <c r="M3" i="9"/>
  <c r="M12" i="9"/>
  <c r="N12" i="9" s="1"/>
  <c r="B13" i="9"/>
  <c r="M13" i="9" s="1"/>
  <c r="M17" i="9"/>
  <c r="M16" i="9"/>
  <c r="F38" i="9"/>
  <c r="F42" i="9" s="1"/>
  <c r="G38" i="9"/>
  <c r="G42" i="9" s="1"/>
  <c r="L38" i="9"/>
  <c r="L42" i="9" s="1"/>
  <c r="C38" i="9"/>
  <c r="C42" i="9" s="1"/>
  <c r="H38" i="9"/>
  <c r="H42" i="9" s="1"/>
  <c r="K38" i="9"/>
  <c r="K42" i="9" s="1"/>
  <c r="M32" i="9"/>
  <c r="B28" i="9"/>
  <c r="M28" i="9" s="1"/>
  <c r="M11" i="9"/>
  <c r="M8" i="9"/>
  <c r="M33" i="9"/>
  <c r="X142" i="2" l="1"/>
  <c r="Z142" i="2"/>
  <c r="X177" i="2"/>
  <c r="Y177" i="2" s="1"/>
  <c r="AG83" i="2"/>
  <c r="M39" i="9"/>
  <c r="F142" i="2"/>
  <c r="F94" i="2" s="1"/>
  <c r="R94" i="2" s="1"/>
  <c r="Y142" i="2"/>
  <c r="E80" i="2"/>
  <c r="AC155" i="2"/>
  <c r="AD155" i="2" s="1"/>
  <c r="AD142" i="2" s="1"/>
  <c r="V153" i="2"/>
  <c r="AA153" i="2"/>
  <c r="AA142" i="2" s="1"/>
  <c r="E154" i="2"/>
  <c r="V67" i="2"/>
  <c r="V4" i="2" s="1"/>
  <c r="Z36" i="2"/>
  <c r="R67" i="2"/>
  <c r="AA36" i="2"/>
  <c r="E92" i="2"/>
  <c r="E91" i="2" s="1"/>
  <c r="AG90" i="2"/>
  <c r="S13" i="10"/>
  <c r="S5" i="10"/>
  <c r="AD67" i="2"/>
  <c r="AD4" i="2" s="1"/>
  <c r="S15" i="10"/>
  <c r="E60" i="2"/>
  <c r="AB36" i="2"/>
  <c r="AC36" i="2"/>
  <c r="AE38" i="2"/>
  <c r="D38" i="2" s="1"/>
  <c r="W36" i="2"/>
  <c r="AB67" i="2"/>
  <c r="E68" i="2"/>
  <c r="Z67" i="2"/>
  <c r="Z4" i="2" s="1"/>
  <c r="X67" i="2"/>
  <c r="AC67" i="2"/>
  <c r="W67" i="2"/>
  <c r="AA67" i="2"/>
  <c r="Y67" i="2"/>
  <c r="C157" i="2"/>
  <c r="T94" i="2"/>
  <c r="S94" i="2"/>
  <c r="E62" i="2"/>
  <c r="AE85" i="2"/>
  <c r="AE79" i="2"/>
  <c r="D76" i="2"/>
  <c r="E76" i="2" s="1"/>
  <c r="E45" i="2"/>
  <c r="E58" i="2"/>
  <c r="S4" i="2"/>
  <c r="X36" i="2"/>
  <c r="Y36" i="2"/>
  <c r="U4" i="2"/>
  <c r="E32" i="2"/>
  <c r="E35" i="2"/>
  <c r="E16" i="2"/>
  <c r="E18" i="2"/>
  <c r="E17" i="2"/>
  <c r="Q22" i="10"/>
  <c r="P22" i="10"/>
  <c r="R22" i="10"/>
  <c r="E54" i="2"/>
  <c r="E31" i="2"/>
  <c r="AG75" i="2"/>
  <c r="E56" i="2"/>
  <c r="E29" i="2"/>
  <c r="E74" i="2"/>
  <c r="AG74" i="2"/>
  <c r="U94" i="2"/>
  <c r="E149" i="2"/>
  <c r="E20" i="2"/>
  <c r="E14" i="2"/>
  <c r="E151" i="2"/>
  <c r="D28" i="2"/>
  <c r="E46" i="2"/>
  <c r="E33" i="2"/>
  <c r="D178" i="2"/>
  <c r="E178" i="2" s="1"/>
  <c r="T4" i="2"/>
  <c r="E24" i="2"/>
  <c r="C5" i="2"/>
  <c r="E48" i="2"/>
  <c r="E8" i="2"/>
  <c r="C28" i="2"/>
  <c r="D180" i="2"/>
  <c r="D148" i="2"/>
  <c r="E148" i="2" s="1"/>
  <c r="D144" i="2"/>
  <c r="E144" i="2" s="1"/>
  <c r="D126" i="2"/>
  <c r="E127" i="2"/>
  <c r="E126" i="2" s="1"/>
  <c r="D37" i="2"/>
  <c r="AE36" i="2"/>
  <c r="AG36" i="2" s="1"/>
  <c r="AG37" i="2"/>
  <c r="D5" i="2"/>
  <c r="R142" i="2"/>
  <c r="C143" i="2"/>
  <c r="E95" i="2"/>
  <c r="E181" i="2"/>
  <c r="E180" i="2" s="1"/>
  <c r="E158" i="2"/>
  <c r="C145" i="2"/>
  <c r="E145" i="2" s="1"/>
  <c r="E75" i="2"/>
  <c r="C64" i="2"/>
  <c r="E64" i="2" s="1"/>
  <c r="D95" i="2"/>
  <c r="AG84" i="2"/>
  <c r="D84" i="2"/>
  <c r="E84" i="2" s="1"/>
  <c r="C67" i="2"/>
  <c r="D39" i="2"/>
  <c r="E39" i="2" s="1"/>
  <c r="AG39" i="2"/>
  <c r="B38" i="9"/>
  <c r="D146" i="2"/>
  <c r="E146" i="2" s="1"/>
  <c r="D179" i="2"/>
  <c r="D118" i="2"/>
  <c r="E119" i="2"/>
  <c r="E118" i="2" s="1"/>
  <c r="D77" i="2"/>
  <c r="E77" i="2" s="1"/>
  <c r="AG77" i="2"/>
  <c r="F4" i="2"/>
  <c r="D18" i="9"/>
  <c r="M22" i="9"/>
  <c r="C153" i="2"/>
  <c r="E65" i="2"/>
  <c r="R52" i="2"/>
  <c r="D52" i="2"/>
  <c r="C38" i="2"/>
  <c r="R36" i="2"/>
  <c r="X157" i="2" l="1"/>
  <c r="X94" i="2" s="1"/>
  <c r="AE155" i="2"/>
  <c r="D155" i="2" s="1"/>
  <c r="E155" i="2" s="1"/>
  <c r="W153" i="2"/>
  <c r="AB153" i="2"/>
  <c r="AB142" i="2" s="1"/>
  <c r="V142" i="2"/>
  <c r="V94" i="2" s="1"/>
  <c r="AA4" i="2"/>
  <c r="Z177" i="2"/>
  <c r="Y157" i="2"/>
  <c r="Y94" i="2" s="1"/>
  <c r="AG38" i="2"/>
  <c r="AB4" i="2"/>
  <c r="AE67" i="2"/>
  <c r="AG67" i="2" s="1"/>
  <c r="AG4" i="2" s="1"/>
  <c r="W4" i="2"/>
  <c r="AC4" i="2"/>
  <c r="X4" i="2"/>
  <c r="Y4" i="2"/>
  <c r="D85" i="2"/>
  <c r="E85" i="2" s="1"/>
  <c r="AG85" i="2"/>
  <c r="D79" i="2"/>
  <c r="E79" i="2" s="1"/>
  <c r="AG79" i="2"/>
  <c r="E28" i="2"/>
  <c r="S18" i="10"/>
  <c r="S22" i="10" s="1"/>
  <c r="E52" i="2"/>
  <c r="E5" i="2"/>
  <c r="E179" i="2"/>
  <c r="C52" i="2"/>
  <c r="C36" i="2"/>
  <c r="E38" i="2"/>
  <c r="E37" i="2"/>
  <c r="D36" i="2"/>
  <c r="R4" i="2"/>
  <c r="M18" i="9"/>
  <c r="D38" i="9"/>
  <c r="D42" i="9" s="1"/>
  <c r="B42" i="9"/>
  <c r="E143" i="2"/>
  <c r="C142" i="2"/>
  <c r="AC153" i="2" l="1"/>
  <c r="W142" i="2"/>
  <c r="W94" i="2" s="1"/>
  <c r="Z157" i="2"/>
  <c r="Z94" i="2" s="1"/>
  <c r="AA177" i="2"/>
  <c r="AE4" i="2"/>
  <c r="E67" i="2"/>
  <c r="D67" i="2"/>
  <c r="D4" i="2" s="1"/>
  <c r="E36" i="2"/>
  <c r="C4" i="2"/>
  <c r="C94" i="2"/>
  <c r="M38" i="9"/>
  <c r="M42" i="9" s="1"/>
  <c r="AH182" i="2"/>
  <c r="AG182" i="2"/>
  <c r="AF182" i="2"/>
  <c r="AH181" i="2"/>
  <c r="AG181" i="2"/>
  <c r="AF181" i="2"/>
  <c r="AH180" i="2"/>
  <c r="AG180" i="2"/>
  <c r="AF180" i="2"/>
  <c r="AH179" i="2"/>
  <c r="AG179" i="2"/>
  <c r="AF179" i="2"/>
  <c r="AH178" i="2"/>
  <c r="AG178" i="2"/>
  <c r="AF178" i="2"/>
  <c r="AH177" i="2"/>
  <c r="AG177" i="2"/>
  <c r="AF177" i="2"/>
  <c r="AH176" i="2"/>
  <c r="AG176" i="2"/>
  <c r="AF176" i="2"/>
  <c r="AH175" i="2"/>
  <c r="AG175" i="2"/>
  <c r="AF175" i="2"/>
  <c r="AH174" i="2"/>
  <c r="AG174" i="2"/>
  <c r="AF174" i="2"/>
  <c r="AH173" i="2"/>
  <c r="AG173" i="2"/>
  <c r="AF173" i="2"/>
  <c r="AH172" i="2"/>
  <c r="AG172" i="2"/>
  <c r="AF172" i="2"/>
  <c r="AH171" i="2"/>
  <c r="AG171" i="2"/>
  <c r="AF171" i="2"/>
  <c r="AH170" i="2"/>
  <c r="AG170" i="2"/>
  <c r="AF170" i="2"/>
  <c r="AH169" i="2"/>
  <c r="AG169" i="2"/>
  <c r="AF169" i="2"/>
  <c r="AH168" i="2"/>
  <c r="AG168" i="2"/>
  <c r="AF168" i="2"/>
  <c r="AH167" i="2"/>
  <c r="AG167" i="2"/>
  <c r="AF167" i="2"/>
  <c r="AH166" i="2"/>
  <c r="AG166" i="2"/>
  <c r="AF166" i="2"/>
  <c r="AH165" i="2"/>
  <c r="AG165" i="2"/>
  <c r="AF165" i="2"/>
  <c r="AH164" i="2"/>
  <c r="AG164" i="2"/>
  <c r="AF164" i="2"/>
  <c r="AH163" i="2"/>
  <c r="AG163" i="2"/>
  <c r="AF163" i="2"/>
  <c r="AH162" i="2"/>
  <c r="AG162" i="2"/>
  <c r="AF162" i="2"/>
  <c r="AH161" i="2"/>
  <c r="AG161" i="2"/>
  <c r="AF161" i="2"/>
  <c r="AH160" i="2"/>
  <c r="AG160" i="2"/>
  <c r="AF160" i="2"/>
  <c r="AH159" i="2"/>
  <c r="AG159" i="2"/>
  <c r="AF159" i="2"/>
  <c r="AH158" i="2"/>
  <c r="AG158" i="2"/>
  <c r="AF158" i="2"/>
  <c r="AH157" i="2"/>
  <c r="AF157" i="2"/>
  <c r="AH156" i="2"/>
  <c r="AF156" i="2"/>
  <c r="AH155" i="2"/>
  <c r="AF155" i="2"/>
  <c r="AH154" i="2"/>
  <c r="AF154" i="2"/>
  <c r="AH153" i="2"/>
  <c r="AF153" i="2"/>
  <c r="AH152" i="2"/>
  <c r="AF152" i="2"/>
  <c r="AH151" i="2"/>
  <c r="AF151" i="2"/>
  <c r="AH150" i="2"/>
  <c r="AF150" i="2"/>
  <c r="AH149" i="2"/>
  <c r="AF149" i="2"/>
  <c r="AH148" i="2"/>
  <c r="AF148" i="2"/>
  <c r="AH147" i="2"/>
  <c r="AF147" i="2"/>
  <c r="AH146" i="2"/>
  <c r="AF146" i="2"/>
  <c r="AH145" i="2"/>
  <c r="AF145" i="2"/>
  <c r="AH144" i="2"/>
  <c r="AF144" i="2"/>
  <c r="AH143" i="2"/>
  <c r="AF143" i="2"/>
  <c r="AH142" i="2"/>
  <c r="AF142" i="2"/>
  <c r="AH141" i="2"/>
  <c r="AF141" i="2"/>
  <c r="AH140" i="2"/>
  <c r="AF140" i="2"/>
  <c r="AH139" i="2"/>
  <c r="AF139" i="2"/>
  <c r="AH138" i="2"/>
  <c r="AF138" i="2"/>
  <c r="AH137" i="2"/>
  <c r="AF137" i="2"/>
  <c r="AH136" i="2"/>
  <c r="AF136" i="2"/>
  <c r="AH135" i="2"/>
  <c r="AF135" i="2"/>
  <c r="AH134" i="2"/>
  <c r="AF134" i="2"/>
  <c r="AH133" i="2"/>
  <c r="AF133" i="2"/>
  <c r="AH132" i="2"/>
  <c r="AF132" i="2"/>
  <c r="AH131" i="2"/>
  <c r="AF131" i="2"/>
  <c r="AH130" i="2"/>
  <c r="AF130" i="2"/>
  <c r="AH129" i="2"/>
  <c r="AF129" i="2"/>
  <c r="AH128" i="2"/>
  <c r="AF128" i="2"/>
  <c r="AH127" i="2"/>
  <c r="AF127" i="2"/>
  <c r="AH126" i="2"/>
  <c r="AF126" i="2"/>
  <c r="AH125" i="2"/>
  <c r="AF125" i="2"/>
  <c r="AH124" i="2"/>
  <c r="AF124" i="2"/>
  <c r="AH123" i="2"/>
  <c r="AF123" i="2"/>
  <c r="AH122" i="2"/>
  <c r="AF122" i="2"/>
  <c r="AH121" i="2"/>
  <c r="AF121" i="2"/>
  <c r="AH120" i="2"/>
  <c r="AF120" i="2"/>
  <c r="AH119" i="2"/>
  <c r="AF119" i="2"/>
  <c r="AH118" i="2"/>
  <c r="AF118" i="2"/>
  <c r="AH117" i="2"/>
  <c r="AF117" i="2"/>
  <c r="AH116" i="2"/>
  <c r="AF116" i="2"/>
  <c r="AH115" i="2"/>
  <c r="AF115" i="2"/>
  <c r="AH114" i="2"/>
  <c r="AF114" i="2"/>
  <c r="AH113" i="2"/>
  <c r="AF113" i="2"/>
  <c r="AH112" i="2"/>
  <c r="AF112" i="2"/>
  <c r="AH111" i="2"/>
  <c r="AF111" i="2"/>
  <c r="AH110" i="2"/>
  <c r="AF110" i="2"/>
  <c r="AH109" i="2"/>
  <c r="AF109" i="2"/>
  <c r="AH108" i="2"/>
  <c r="AF108" i="2"/>
  <c r="AH107" i="2"/>
  <c r="AF107" i="2"/>
  <c r="AH106" i="2"/>
  <c r="AF106" i="2"/>
  <c r="AH105" i="2"/>
  <c r="AF105" i="2"/>
  <c r="AH104" i="2"/>
  <c r="AF104" i="2"/>
  <c r="AH103" i="2"/>
  <c r="AF103" i="2"/>
  <c r="AH102" i="2"/>
  <c r="AF102" i="2"/>
  <c r="AH101" i="2"/>
  <c r="AF101" i="2"/>
  <c r="AH100" i="2"/>
  <c r="AF100" i="2"/>
  <c r="AH99" i="2"/>
  <c r="AF99" i="2"/>
  <c r="AH98" i="2"/>
  <c r="AF98" i="2"/>
  <c r="AH97" i="2"/>
  <c r="AF97" i="2"/>
  <c r="AH96" i="2"/>
  <c r="AF96" i="2"/>
  <c r="AH95" i="2"/>
  <c r="AF95" i="2"/>
  <c r="AH94" i="2"/>
  <c r="AF94" i="2"/>
  <c r="AH93" i="2"/>
  <c r="AF93" i="2"/>
  <c r="AH92" i="2"/>
  <c r="AF92" i="2"/>
  <c r="AH91" i="2"/>
  <c r="AF91" i="2"/>
  <c r="AH90" i="2"/>
  <c r="AF90" i="2"/>
  <c r="AH88" i="2"/>
  <c r="AF88" i="2"/>
  <c r="AH87" i="2"/>
  <c r="AF87" i="2"/>
  <c r="AH86" i="2"/>
  <c r="AF86" i="2"/>
  <c r="AH85" i="2"/>
  <c r="AF85" i="2"/>
  <c r="AH84" i="2"/>
  <c r="AF84" i="2"/>
  <c r="AH83" i="2"/>
  <c r="AF83" i="2"/>
  <c r="AH82" i="2"/>
  <c r="AF82" i="2"/>
  <c r="AH81" i="2"/>
  <c r="AF81" i="2"/>
  <c r="AH80" i="2"/>
  <c r="AF80" i="2"/>
  <c r="AH79" i="2"/>
  <c r="AF79" i="2"/>
  <c r="AH78" i="2"/>
  <c r="AF78" i="2"/>
  <c r="AH77" i="2"/>
  <c r="AF77" i="2"/>
  <c r="AH76" i="2"/>
  <c r="AF76" i="2"/>
  <c r="AH75" i="2"/>
  <c r="AF75" i="2"/>
  <c r="AH74" i="2"/>
  <c r="AF74" i="2"/>
  <c r="AH73" i="2"/>
  <c r="AF73" i="2"/>
  <c r="AH72" i="2"/>
  <c r="AF72" i="2"/>
  <c r="AH71" i="2"/>
  <c r="AF71" i="2"/>
  <c r="AH70" i="2"/>
  <c r="AF70" i="2"/>
  <c r="AH69" i="2"/>
  <c r="AF69" i="2"/>
  <c r="AH68" i="2"/>
  <c r="AF68" i="2"/>
  <c r="AH67" i="2"/>
  <c r="AF67" i="2"/>
  <c r="AH66" i="2"/>
  <c r="AF66" i="2"/>
  <c r="AH65" i="2"/>
  <c r="AF65" i="2"/>
  <c r="AH64" i="2"/>
  <c r="AF64" i="2"/>
  <c r="AH63" i="2"/>
  <c r="AF63" i="2"/>
  <c r="AH62" i="2"/>
  <c r="AF62" i="2"/>
  <c r="AH61" i="2"/>
  <c r="AF61" i="2"/>
  <c r="AH60" i="2"/>
  <c r="AF60" i="2"/>
  <c r="AH59" i="2"/>
  <c r="AF59" i="2"/>
  <c r="AH58" i="2"/>
  <c r="AF58" i="2"/>
  <c r="AH57" i="2"/>
  <c r="AF57" i="2"/>
  <c r="AH56" i="2"/>
  <c r="AF56" i="2"/>
  <c r="AH55" i="2"/>
  <c r="AF55" i="2"/>
  <c r="AH54" i="2"/>
  <c r="AF54" i="2"/>
  <c r="AH53" i="2"/>
  <c r="AF53" i="2"/>
  <c r="AH52" i="2"/>
  <c r="AF52" i="2"/>
  <c r="AH51" i="2"/>
  <c r="AF51" i="2"/>
  <c r="AH50" i="2"/>
  <c r="AF50" i="2"/>
  <c r="AH49" i="2"/>
  <c r="AF49" i="2"/>
  <c r="AH48" i="2"/>
  <c r="AF48" i="2"/>
  <c r="AH47" i="2"/>
  <c r="AF47" i="2"/>
  <c r="AH46" i="2"/>
  <c r="AF46" i="2"/>
  <c r="AH45" i="2"/>
  <c r="AF45" i="2"/>
  <c r="AH44" i="2"/>
  <c r="AF44" i="2"/>
  <c r="AH43" i="2"/>
  <c r="AF43" i="2"/>
  <c r="AH42" i="2"/>
  <c r="AF42" i="2"/>
  <c r="AH41" i="2"/>
  <c r="AF41" i="2"/>
  <c r="AH40" i="2"/>
  <c r="AF40" i="2"/>
  <c r="AH39" i="2"/>
  <c r="AF39" i="2"/>
  <c r="AH38" i="2"/>
  <c r="AF38" i="2"/>
  <c r="AH37" i="2"/>
  <c r="AF37" i="2"/>
  <c r="AH36" i="2"/>
  <c r="AF36" i="2"/>
  <c r="AH35" i="2"/>
  <c r="AF35" i="2"/>
  <c r="AH34" i="2"/>
  <c r="AF34" i="2"/>
  <c r="AH33" i="2"/>
  <c r="AF33" i="2"/>
  <c r="AH32" i="2"/>
  <c r="AF32" i="2"/>
  <c r="AH31" i="2"/>
  <c r="AF31" i="2"/>
  <c r="AH30" i="2"/>
  <c r="AF30" i="2"/>
  <c r="AH29" i="2"/>
  <c r="AF29" i="2"/>
  <c r="AH28" i="2"/>
  <c r="AF28" i="2"/>
  <c r="AH27" i="2"/>
  <c r="AF27" i="2"/>
  <c r="AH26" i="2"/>
  <c r="AF26" i="2"/>
  <c r="AH25" i="2"/>
  <c r="AF25" i="2"/>
  <c r="AH24" i="2"/>
  <c r="AF24" i="2"/>
  <c r="AH23" i="2"/>
  <c r="AF23" i="2"/>
  <c r="AH22" i="2"/>
  <c r="AF22" i="2"/>
  <c r="AH21" i="2"/>
  <c r="AF21" i="2"/>
  <c r="AH20" i="2"/>
  <c r="AF20" i="2"/>
  <c r="AH19" i="2"/>
  <c r="AF19" i="2"/>
  <c r="AH18" i="2"/>
  <c r="AF18" i="2"/>
  <c r="AH17" i="2"/>
  <c r="AF17" i="2"/>
  <c r="AH16" i="2"/>
  <c r="AF16" i="2"/>
  <c r="AH15" i="2"/>
  <c r="AF15" i="2"/>
  <c r="AH14" i="2"/>
  <c r="AF14" i="2"/>
  <c r="AH13" i="2"/>
  <c r="AF13" i="2"/>
  <c r="AH12" i="2"/>
  <c r="AF12" i="2"/>
  <c r="AH11" i="2"/>
  <c r="AF11" i="2"/>
  <c r="AH10" i="2"/>
  <c r="AF10" i="2"/>
  <c r="AH9" i="2"/>
  <c r="AF9" i="2"/>
  <c r="AH8" i="2"/>
  <c r="AF8" i="2"/>
  <c r="AH7" i="2"/>
  <c r="AF7" i="2"/>
  <c r="AH6" i="2"/>
  <c r="AF6" i="2"/>
  <c r="AH5" i="2"/>
  <c r="AF5" i="2"/>
  <c r="AC142" i="2" l="1"/>
  <c r="AE153" i="2"/>
  <c r="AB177" i="2"/>
  <c r="AA157" i="2"/>
  <c r="AA94" i="2" s="1"/>
  <c r="E4" i="2"/>
  <c r="D153" i="2" l="1"/>
  <c r="AE142" i="2"/>
  <c r="AC177" i="2"/>
  <c r="AB157" i="2"/>
  <c r="AB94" i="2" s="1"/>
  <c r="E153" i="2" l="1"/>
  <c r="E142" i="2" s="1"/>
  <c r="D142" i="2"/>
  <c r="AD177" i="2"/>
  <c r="AD157" i="2" s="1"/>
  <c r="AD94" i="2" s="1"/>
  <c r="AC157" i="2"/>
  <c r="AC94" i="2" s="1"/>
  <c r="AE177" i="2" l="1"/>
  <c r="D177" i="2" s="1"/>
  <c r="AE94" i="2"/>
  <c r="AE157" i="2" l="1"/>
  <c r="E177" i="2"/>
  <c r="E157" i="2" s="1"/>
  <c r="D157" i="2"/>
  <c r="D94" i="2" s="1"/>
  <c r="E9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Sagene IF</author>
  </authors>
  <commentList>
    <comment ref="E19" authorId="0" shapeId="0" xr:uid="{1E0702BC-95F7-4F02-8A4C-1E38FB999D86}">
      <text>
        <r>
          <rPr>
            <b/>
            <sz val="9"/>
            <color indexed="81"/>
            <rFont val="Tahoma"/>
            <family val="2"/>
          </rPr>
          <t>Sagene IF:</t>
        </r>
        <r>
          <rPr>
            <sz val="9"/>
            <color indexed="81"/>
            <rFont val="Tahoma"/>
            <family val="2"/>
          </rPr>
          <t xml:space="preserve">
Leieinntekter fra OSI</t>
        </r>
      </text>
    </comment>
    <comment ref="F19" authorId="0" shapeId="0" xr:uid="{99CCF5F1-C4B0-4A50-B59D-5DD0BB261F29}">
      <text>
        <r>
          <rPr>
            <b/>
            <sz val="9"/>
            <color indexed="81"/>
            <rFont val="Tahoma"/>
            <family val="2"/>
          </rPr>
          <t>Sagene IF:</t>
        </r>
        <r>
          <rPr>
            <sz val="9"/>
            <color indexed="81"/>
            <rFont val="Tahoma"/>
            <family val="2"/>
          </rPr>
          <t xml:space="preserve">
Driftskostnader (80000/3)
Kjemikalier 25.000 kr
Leie banen fra kommunen 15.000 kr</t>
        </r>
      </text>
    </comment>
    <comment ref="H19" authorId="0" shapeId="0" xr:uid="{B485CD13-42E6-4A3D-9E9C-46E2D53C6251}">
      <text>
        <r>
          <rPr>
            <b/>
            <sz val="9"/>
            <color indexed="81"/>
            <rFont val="Tahoma"/>
            <family val="2"/>
          </rPr>
          <t>Sagene IF:</t>
        </r>
        <r>
          <rPr>
            <sz val="9"/>
            <color indexed="81"/>
            <rFont val="Tahoma"/>
            <family val="2"/>
          </rPr>
          <t xml:space="preserve">
Driftskostnader (80000/3)
Kjemikalier 25.000 kr</t>
        </r>
      </text>
    </comment>
    <comment ref="N19" authorId="0" shapeId="0" xr:uid="{6D0CD480-20D1-4F27-874C-CCF3DD3BF631}">
      <text>
        <r>
          <rPr>
            <b/>
            <sz val="9"/>
            <color indexed="81"/>
            <rFont val="Tahoma"/>
            <family val="2"/>
          </rPr>
          <t>Sagene IF:</t>
        </r>
        <r>
          <rPr>
            <sz val="9"/>
            <color indexed="81"/>
            <rFont val="Tahoma"/>
            <family val="2"/>
          </rPr>
          <t xml:space="preserve">
Granulatrens</t>
        </r>
      </text>
    </comment>
    <comment ref="Z19" authorId="0" shapeId="0" xr:uid="{5ADE7789-7F0C-419A-AFED-B89837039E71}">
      <text>
        <r>
          <rPr>
            <b/>
            <sz val="9"/>
            <color indexed="81"/>
            <rFont val="Tahoma"/>
            <family val="2"/>
          </rPr>
          <t>Sagene IF:</t>
        </r>
        <r>
          <rPr>
            <sz val="9"/>
            <color indexed="81"/>
            <rFont val="Tahoma"/>
            <family val="2"/>
          </rPr>
          <t xml:space="preserve">
Driftskostnader (20000/3)
Kjemikalier 12.500 kr</t>
        </r>
      </text>
    </comment>
    <comment ref="AB19" authorId="0" shapeId="0" xr:uid="{50B91E55-E104-4EE6-B19D-266F020CF11E}">
      <text>
        <r>
          <rPr>
            <b/>
            <sz val="9"/>
            <color indexed="81"/>
            <rFont val="Tahoma"/>
            <family val="2"/>
          </rPr>
          <t>Sagene IF:</t>
        </r>
        <r>
          <rPr>
            <sz val="9"/>
            <color indexed="81"/>
            <rFont val="Tahoma"/>
            <family val="2"/>
          </rPr>
          <t xml:space="preserve">
Driftskostnader (20000/3)
Kjemikalier 12.500 kr</t>
        </r>
      </text>
    </comment>
    <comment ref="B36" authorId="0" shapeId="0" xr:uid="{144D59CF-B1ED-4832-8278-7C73F7AB9DB9}">
      <text>
        <r>
          <rPr>
            <b/>
            <sz val="9"/>
            <color indexed="81"/>
            <rFont val="Tahoma"/>
            <family val="2"/>
          </rPr>
          <t>Sagene IF:</t>
        </r>
        <r>
          <rPr>
            <sz val="9"/>
            <color indexed="81"/>
            <rFont val="Tahoma"/>
            <family val="2"/>
          </rPr>
          <t xml:space="preserve">
To stk kopimaskiner a 550 kr pr mnd. </t>
        </r>
      </text>
    </comment>
    <comment ref="B37" authorId="0" shapeId="0" xr:uid="{EFD99869-FEF9-47C5-A951-99A24586654D}">
      <text>
        <r>
          <rPr>
            <b/>
            <sz val="9"/>
            <color indexed="81"/>
            <rFont val="Tahoma"/>
            <family val="2"/>
          </rPr>
          <t>Sagene IF:</t>
        </r>
        <r>
          <rPr>
            <sz val="9"/>
            <color indexed="81"/>
            <rFont val="Tahoma"/>
            <family val="2"/>
          </rPr>
          <t xml:space="preserve">
Inkluderer: 
Alle infoskjermer med lydplanker klubbhus og Bjølsenhallen.
Alle Pcer og skjermer ansatte.</t>
        </r>
      </text>
    </comment>
    <comment ref="B57" authorId="0" shapeId="0" xr:uid="{066D83FA-6CC2-4B03-8C88-E0EA4D08A73A}">
      <text>
        <r>
          <rPr>
            <b/>
            <sz val="9"/>
            <color indexed="81"/>
            <rFont val="Tahoma"/>
            <family val="2"/>
          </rPr>
          <t>Sagene IF:</t>
        </r>
        <r>
          <rPr>
            <sz val="9"/>
            <color indexed="81"/>
            <rFont val="Tahoma"/>
            <family val="2"/>
          </rPr>
          <t xml:space="preserve">
Inkluderer: 
Regnskapsføring
Regnskapssystemer
Onestop reporting 
Webfaktura</t>
        </r>
      </text>
    </comment>
    <comment ref="B59" authorId="0" shapeId="0" xr:uid="{1C9E7E61-5BE3-49ED-9CEF-B233D693E338}">
      <text>
        <r>
          <rPr>
            <b/>
            <sz val="9"/>
            <color indexed="81"/>
            <rFont val="Tahoma"/>
            <family val="2"/>
          </rPr>
          <t>Sagene IF:</t>
        </r>
        <r>
          <rPr>
            <sz val="9"/>
            <color indexed="81"/>
            <rFont val="Tahoma"/>
            <family val="2"/>
          </rPr>
          <t xml:space="preserve">
Yrkesskadeforsikring
Underslagsforsikring
Innboforsikring klubbhuset
innboforsikring Bjølsenhallen
Innboforsikring ganle garderoben</t>
        </r>
      </text>
    </comment>
    <comment ref="B62" authorId="0" shapeId="0" xr:uid="{3183F329-318E-4000-9693-67807D5FD087}">
      <text>
        <r>
          <rPr>
            <b/>
            <sz val="9"/>
            <color indexed="81"/>
            <rFont val="Tahoma"/>
            <family val="2"/>
          </rPr>
          <t>Sagene IF:</t>
        </r>
        <r>
          <rPr>
            <sz val="9"/>
            <color indexed="81"/>
            <rFont val="Tahoma"/>
            <family val="2"/>
          </rPr>
          <t xml:space="preserve">
Terminaler 498 kr pr mnd for 2 stk, faktureres alt i sept årlig. 
Sousoft kassesystem 290 kr pr mnd for 2 stk.
Eksport regnskap 99 kr pr mnd for 2 stk. 
Faktureres pr 3 mnd
Til sammen 887 kr pr mnd for begge kassesystemene.</t>
        </r>
      </text>
    </comment>
  </commentList>
</comments>
</file>

<file path=xl/sharedStrings.xml><?xml version="1.0" encoding="utf-8"?>
<sst xmlns="http://schemas.openxmlformats.org/spreadsheetml/2006/main" count="573" uniqueCount="335">
  <si>
    <t>PROSJEKT</t>
  </si>
  <si>
    <t>AVDELING</t>
  </si>
  <si>
    <t>Utgifter</t>
  </si>
  <si>
    <t>Resultat</t>
  </si>
  <si>
    <t>Inntekter</t>
  </si>
  <si>
    <t>Treningsavgift</t>
  </si>
  <si>
    <t>LAM- midler</t>
  </si>
  <si>
    <t>Tilskudd fond og stiftelser</t>
  </si>
  <si>
    <t>Sponsorer</t>
  </si>
  <si>
    <t>Dugnad</t>
  </si>
  <si>
    <t>Trenere lagene/gruppene</t>
  </si>
  <si>
    <t>Utstyr lagene/ gruppene</t>
  </si>
  <si>
    <t>Utstyr trenere og lagledere</t>
  </si>
  <si>
    <t>Utstyr dommere</t>
  </si>
  <si>
    <t>Serieavgifter, lagavgifter</t>
  </si>
  <si>
    <t>Cuper, stevner, turneringer</t>
  </si>
  <si>
    <t>Kontingenter/ medlemskap</t>
  </si>
  <si>
    <t>Overganger</t>
  </si>
  <si>
    <t>Lisenser/ forsikringer</t>
  </si>
  <si>
    <t>Dispensasjoner/ omberamminger</t>
  </si>
  <si>
    <t>Dommere</t>
  </si>
  <si>
    <t>Bøter</t>
  </si>
  <si>
    <t>Baneleie</t>
  </si>
  <si>
    <t>Sosial aktivitet</t>
  </si>
  <si>
    <t>Premier / gaver</t>
  </si>
  <si>
    <t>Nye idretter/ aktiviteter</t>
  </si>
  <si>
    <t>Aktivitetsfond</t>
  </si>
  <si>
    <t>Sportslig utvalg/ sportslig leder</t>
  </si>
  <si>
    <t>Sagene Ifs kursplan</t>
  </si>
  <si>
    <t>Eksterne kurs for tillitsvalgte</t>
  </si>
  <si>
    <t>Lederkurs</t>
  </si>
  <si>
    <t>Trenerkurs</t>
  </si>
  <si>
    <t>Dommerkurs</t>
  </si>
  <si>
    <t>Kursing ansatte</t>
  </si>
  <si>
    <t xml:space="preserve">Ferie aktiviteter </t>
  </si>
  <si>
    <t>AKS- prosjektt</t>
  </si>
  <si>
    <t>Inkluderingstiltakene (Åpne skoler)</t>
  </si>
  <si>
    <t>Norway cup dugnad</t>
  </si>
  <si>
    <t>Tine- fotballskole</t>
  </si>
  <si>
    <t>Minirunden innebandy</t>
  </si>
  <si>
    <t>Klatrekongen sykkel</t>
  </si>
  <si>
    <t>Cup/ stevner/ ritt/ samlinger</t>
  </si>
  <si>
    <t>Konsertdugnad</t>
  </si>
  <si>
    <t>Bedriftsturneringer</t>
  </si>
  <si>
    <t>Etter skoletid (ESU)</t>
  </si>
  <si>
    <t>Fotball Fritids Ordningen (FFO)</t>
  </si>
  <si>
    <t>Sosiale arrangemente/ banketter</t>
  </si>
  <si>
    <t>Stjernesommer</t>
  </si>
  <si>
    <t>Bærekraftig ungdomsarbeid</t>
  </si>
  <si>
    <t>Kiosk (Bjølsenhallen/ klubbhuset)</t>
  </si>
  <si>
    <t>Bjølsenhallen</t>
  </si>
  <si>
    <t>Voldsløkka garderober</t>
  </si>
  <si>
    <t>Bjølsen kunstgress vinter</t>
  </si>
  <si>
    <t>Bjølsen kunstgress sommer</t>
  </si>
  <si>
    <t>Voldsløkka kunstisbane (ny+gammel)</t>
  </si>
  <si>
    <t>Bjølsenparken</t>
  </si>
  <si>
    <t>Voldsløkka landhockeybane</t>
  </si>
  <si>
    <t>Voldsløkka tennisbaner</t>
  </si>
  <si>
    <t>Bjølsenfeltet rugbybaner</t>
  </si>
  <si>
    <t>Klubbhuset</t>
  </si>
  <si>
    <t>Tilskudd driftsavdelingen</t>
  </si>
  <si>
    <t>Driftsmateriell og utstyr</t>
  </si>
  <si>
    <t>Svermen</t>
  </si>
  <si>
    <t>Medlemsavgift</t>
  </si>
  <si>
    <t>Tilskudd Oslo kommune</t>
  </si>
  <si>
    <t>Tilskudd bydel Sagene</t>
  </si>
  <si>
    <t>Grasrotmidler og Bingoinntekter</t>
  </si>
  <si>
    <t>Momskompensasjon</t>
  </si>
  <si>
    <t>Supporterklubb</t>
  </si>
  <si>
    <t>Daglig leder</t>
  </si>
  <si>
    <t>Drift av kontoret og kontormateriell</t>
  </si>
  <si>
    <t>IT og telefoni</t>
  </si>
  <si>
    <t>Markedsføring og rekruttering</t>
  </si>
  <si>
    <t>Møte og representasjon</t>
  </si>
  <si>
    <t>Regnskap</t>
  </si>
  <si>
    <t>Revisjon</t>
  </si>
  <si>
    <t>Innkreving av avgifter</t>
  </si>
  <si>
    <t>Forsikringer</t>
  </si>
  <si>
    <t>Kontanthåndtering</t>
  </si>
  <si>
    <t>Betalingsløsninger</t>
  </si>
  <si>
    <t>Pensjonsforsikring</t>
  </si>
  <si>
    <t>Styrehonorar</t>
  </si>
  <si>
    <t>Driftsleder</t>
  </si>
  <si>
    <t>Driftspersonell fast</t>
  </si>
  <si>
    <t>Personell tilkalling (vikarer)</t>
  </si>
  <si>
    <t>INNEBANDY</t>
  </si>
  <si>
    <t>Lagskasser Innebandy</t>
  </si>
  <si>
    <t>FOTBALL</t>
  </si>
  <si>
    <t>Lagskasser fotball</t>
  </si>
  <si>
    <t>BANDY</t>
  </si>
  <si>
    <t>SAGENE IF BUDSJETT 2021</t>
  </si>
  <si>
    <t/>
  </si>
  <si>
    <t>BUDSJETT 2021</t>
  </si>
  <si>
    <t>INNTEKTER</t>
  </si>
  <si>
    <t>UTGIFTER</t>
  </si>
  <si>
    <t>TOTALT</t>
  </si>
  <si>
    <t>Avdeling</t>
  </si>
  <si>
    <t>Prosjekt</t>
  </si>
  <si>
    <t>Kostnader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</si>
  <si>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</si>
  <si>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</si>
  <si>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</si>
  <si>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</si>
  <si>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</si>
  <si>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</si>
  <si>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</si>
  <si>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</si>
  <si>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</si>
  <si>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</si>
  <si>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</si>
  <si>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</si>
  <si>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Totalt inntekter</t>
  </si>
  <si>
    <t>Totalt utgifter</t>
  </si>
  <si>
    <t>Hoved</t>
  </si>
  <si>
    <t>Aktivitet</t>
  </si>
  <si>
    <t>Kompetanse</t>
  </si>
  <si>
    <t>Arrangement</t>
  </si>
  <si>
    <t>100- års jubileum</t>
  </si>
  <si>
    <t>Etter skoletid (EST)</t>
  </si>
  <si>
    <t>Anlegg</t>
  </si>
  <si>
    <t>Administrasjon</t>
  </si>
  <si>
    <t>Lagskasser</t>
  </si>
  <si>
    <t>Kiosk klubbhuset</t>
  </si>
  <si>
    <t>HOVED</t>
  </si>
  <si>
    <t>ALLIDRETT/TURN</t>
  </si>
  <si>
    <t>LANDHOCKEY</t>
  </si>
  <si>
    <t>BRYTING</t>
  </si>
  <si>
    <t>SYKKEL</t>
  </si>
  <si>
    <t>QUIDDITCH</t>
  </si>
  <si>
    <t>SUM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</si>
  <si>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</si>
  <si>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</si>
  <si>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</si>
  <si>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</si>
  <si>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</si>
  <si>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</si>
  <si>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</si>
  <si>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</si>
  <si>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</si>
  <si>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</si>
  <si>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</si>
  <si>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</si>
  <si>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NHO</t>
  </si>
  <si>
    <t>Medlemskap</t>
  </si>
  <si>
    <t>Bydel Sagene</t>
  </si>
  <si>
    <t>Tilskudd treningsavgifter</t>
  </si>
  <si>
    <t>Oslo idrettskrets</t>
  </si>
  <si>
    <t>inkluderingsprosjekter - ferie</t>
  </si>
  <si>
    <t>Flügger</t>
  </si>
  <si>
    <t>Flüggerandelen</t>
  </si>
  <si>
    <t>Skoleprosjektet</t>
  </si>
  <si>
    <t>AKS</t>
  </si>
  <si>
    <t>Etter skoletid</t>
  </si>
  <si>
    <t>Varoma</t>
  </si>
  <si>
    <t>Serviceavtale kaffemaskin kiosk Bjølsenhallen</t>
  </si>
  <si>
    <t>Serviceavtale kaffemaskin kiosk Klubbhuset</t>
  </si>
  <si>
    <t>Toma</t>
  </si>
  <si>
    <t>Renhold Bjølsenhallen kiosken</t>
  </si>
  <si>
    <t>Hovedrengjøring kiosk Bjølsenhallen</t>
  </si>
  <si>
    <t>Spartacus helse</t>
  </si>
  <si>
    <t>Hjertestarter Bjølsenhallen</t>
  </si>
  <si>
    <t>Oslo kommune</t>
  </si>
  <si>
    <t>Driftstilskudd Bjølsenhallen</t>
  </si>
  <si>
    <t>Vakthold dagtid Bjølsenhallen</t>
  </si>
  <si>
    <t>Vinterdrift Bjølsen kunstgress</t>
  </si>
  <si>
    <t>Driftstilskudd Bjølsen kunstgress</t>
  </si>
  <si>
    <t>Driftstilskudd kunstisen</t>
  </si>
  <si>
    <t>Driftstilskudd Landhockeybanen</t>
  </si>
  <si>
    <t>Driftstilskudd tennisbanene</t>
  </si>
  <si>
    <t>Renhold klubbhuset hverdager</t>
  </si>
  <si>
    <t>Renhold klubbhuset helger</t>
  </si>
  <si>
    <t>Hovedrengjøring kiosk klubbhus</t>
  </si>
  <si>
    <t>Hjertestarter klubbhuset</t>
  </si>
  <si>
    <t xml:space="preserve">Eventum </t>
  </si>
  <si>
    <t>15% av utleie klubbhus</t>
  </si>
  <si>
    <t xml:space="preserve">De Lage Landen </t>
  </si>
  <si>
    <t>Hodestøtte</t>
  </si>
  <si>
    <t>Norges idrettsforbund</t>
  </si>
  <si>
    <t>Grasrotandelen</t>
  </si>
  <si>
    <t>Easify</t>
  </si>
  <si>
    <t>Nordea (Tidl. SG- finans)</t>
  </si>
  <si>
    <t>Leasing kontorutstyr</t>
  </si>
  <si>
    <t>Serviceavtale kaffemaskin kiosk kontoret</t>
  </si>
  <si>
    <t>Fighter Kickboxing</t>
  </si>
  <si>
    <t>Kontorkostnader Bjølsenhallen</t>
  </si>
  <si>
    <t>Norges Bandyforbund</t>
  </si>
  <si>
    <t>Posten</t>
  </si>
  <si>
    <t>Postboks</t>
  </si>
  <si>
    <t xml:space="preserve">Telenor </t>
  </si>
  <si>
    <t>Intenett Bjølsenhallen</t>
  </si>
  <si>
    <t>Internett klubbhuset</t>
  </si>
  <si>
    <t>Telenor</t>
  </si>
  <si>
    <t xml:space="preserve">Google </t>
  </si>
  <si>
    <t>Mailchimp</t>
  </si>
  <si>
    <t>Nyhetsbrev</t>
  </si>
  <si>
    <t>Idium</t>
  </si>
  <si>
    <t>sageneif.no</t>
  </si>
  <si>
    <t xml:space="preserve">Penneo </t>
  </si>
  <si>
    <t>Digital signering</t>
  </si>
  <si>
    <t>House of control</t>
  </si>
  <si>
    <t>Matchi</t>
  </si>
  <si>
    <t>Skarven</t>
  </si>
  <si>
    <t>Facebook</t>
  </si>
  <si>
    <t>Annonser</t>
  </si>
  <si>
    <t>Trykkpartner</t>
  </si>
  <si>
    <t>Trykksaker</t>
  </si>
  <si>
    <t>Christiania regnskapskontor</t>
  </si>
  <si>
    <t>Regnskapstjenester</t>
  </si>
  <si>
    <t>Revisorhjelpen</t>
  </si>
  <si>
    <t>Norwegian broker</t>
  </si>
  <si>
    <t>Alle forsikringer</t>
  </si>
  <si>
    <t>Nokas</t>
  </si>
  <si>
    <t>Leie av nattsafe</t>
  </si>
  <si>
    <t>Verditransport</t>
  </si>
  <si>
    <t>Nets</t>
  </si>
  <si>
    <t>Terminal</t>
  </si>
  <si>
    <t>Storebrand</t>
  </si>
  <si>
    <t>Pensjonsforsikring (5%)</t>
  </si>
  <si>
    <t>Staples</t>
  </si>
  <si>
    <t>Kontorrekvisita</t>
  </si>
  <si>
    <t xml:space="preserve">RUGBY </t>
  </si>
  <si>
    <t xml:space="preserve">TENNIS </t>
  </si>
  <si>
    <t>BJØLSENHALLEN</t>
  </si>
  <si>
    <t>Driftsinntekter</t>
  </si>
  <si>
    <t>Driftkostnader</t>
  </si>
  <si>
    <t>Driftsavdeling %</t>
  </si>
  <si>
    <t>Driftsavdeling beløp</t>
  </si>
  <si>
    <t>VOLDSLØKKA KUNSTIS</t>
  </si>
  <si>
    <t>Revidert fra:</t>
  </si>
  <si>
    <t>VOLDSLØKKA GARDEROBER</t>
  </si>
  <si>
    <t>Revidert fra</t>
  </si>
  <si>
    <t>BJØLSEN KUNSTGRESS SOMMER</t>
  </si>
  <si>
    <t>BJØLSEN KUNSTGRESS VINTER</t>
  </si>
  <si>
    <t>VOLDSLØKKA LANDHOCKEYBANE</t>
  </si>
  <si>
    <t>VOLDSLØKKA TENNISBANER</t>
  </si>
  <si>
    <t>SUM BELØP</t>
  </si>
  <si>
    <t>SUM %</t>
  </si>
  <si>
    <t>GAMMEL MODELL</t>
  </si>
  <si>
    <t xml:space="preserve">SITTER IGJEN MED MER/MINDRE </t>
  </si>
  <si>
    <t>FORKLARINGER REVIDERING</t>
  </si>
  <si>
    <t>Redusrt driftskostnadene i driftsavdelingen</t>
  </si>
  <si>
    <t>Allidrett/turn og Quidditch nye som bidragsytere</t>
  </si>
  <si>
    <t>Hovedlaget tar på seg støre del av tilskuddet til drift for Bjølsenhallen.</t>
  </si>
  <si>
    <t>Bandy tar på seg fotball sitt tilskudd til drift, mot at fotball jobber mer dugnad</t>
  </si>
  <si>
    <t>Kr</t>
  </si>
  <si>
    <t>Kostnader til traktor, snøfreser og granulatrenser er lagt til felleskostnader under drift, ikke på det enkelte anlegg</t>
  </si>
  <si>
    <t>Mål å rette opp skjevheter i versjon 1 av driftsmodellen</t>
  </si>
  <si>
    <t>PRINSIPPER</t>
  </si>
  <si>
    <t>Alle avdelinger skal bidra med tilskudd til driftsavdelingen, tilkuddet beregnes ut fra a) hvor mye tid drift bruker på anlegget ila et år, b) hvilke anlegg avdelingene bruker/ drifter</t>
  </si>
  <si>
    <t xml:space="preserve">Avdelingene som får driftstilskudd overfører til drift de reelle kostnadene for selve driften av anlegget, dvs kostnader de ellers ville ha hatt i egen avdeling. </t>
  </si>
  <si>
    <t>Klubbhuset ligger under driftsavdelingen og overskudd her vil redusere tilskuddet fra avdelinene med samme fordelingsnøkkel som de bidro inn.</t>
  </si>
  <si>
    <t>Mest mulig av inntektene vi får fra anlegg skal bli igjen i avdelingene som har driftsavtalen for anlegget</t>
  </si>
  <si>
    <t>Inkluderingsprosjekter - Åpne skoler</t>
  </si>
  <si>
    <t>Kiosken klubbhuset</t>
  </si>
  <si>
    <t>Svenn</t>
  </si>
  <si>
    <t>Bufddir</t>
  </si>
  <si>
    <t>NAVN</t>
  </si>
  <si>
    <t>STILLING/ OPPDRAG</t>
  </si>
  <si>
    <t>AVDELINGS NAVN</t>
  </si>
  <si>
    <t>AVDELINGS NR</t>
  </si>
  <si>
    <t>POST</t>
  </si>
  <si>
    <t>FERIEPENGER</t>
  </si>
  <si>
    <t>%-STILLING</t>
  </si>
  <si>
    <t>ÅRSLØNN</t>
  </si>
  <si>
    <t>Anne- Britt Granås</t>
  </si>
  <si>
    <t>Barne- og ungdomsarbeider Etter skoletid</t>
  </si>
  <si>
    <t>JA</t>
  </si>
  <si>
    <t>Henrik Davidsen Hellevik</t>
  </si>
  <si>
    <t>Trener barn og ungdom (AKS)</t>
  </si>
  <si>
    <t>Trener barn og ungdom (Allidrett)</t>
  </si>
  <si>
    <t>ALLIDRETT</t>
  </si>
  <si>
    <t>Trener barn og ungdom (FFO)</t>
  </si>
  <si>
    <t>FOTBALL JUNIOR</t>
  </si>
  <si>
    <t>Kurt- Jarle Niltveit</t>
  </si>
  <si>
    <t>Driftsleder anlegg</t>
  </si>
  <si>
    <t>DRIFT</t>
  </si>
  <si>
    <t>Pak Ling Li</t>
  </si>
  <si>
    <t>Leder Fotballfritidsordningen</t>
  </si>
  <si>
    <t>Trenerveileder fotball</t>
  </si>
  <si>
    <t>FOTBALL KLUBB</t>
  </si>
  <si>
    <t>Vibeke Thiblin</t>
  </si>
  <si>
    <t>Hege Petrogalli</t>
  </si>
  <si>
    <t>Kiosksjef Bjølsenhallen</t>
  </si>
  <si>
    <t>INNEBANDY KLUBB</t>
  </si>
  <si>
    <t>Audun Vagleng</t>
  </si>
  <si>
    <t>Leder Ung opptur</t>
  </si>
  <si>
    <t>Rekrutteringsleder - Allidrett</t>
  </si>
  <si>
    <t>Rekrutteringsleder - Skole/AKS, inkludering, ferie</t>
  </si>
  <si>
    <t>Ny Bernhard 1</t>
  </si>
  <si>
    <t>Trener allidrett</t>
  </si>
  <si>
    <t>Assistent skoleprosjektet/AKS</t>
  </si>
  <si>
    <t>Ny Bernhard 2</t>
  </si>
  <si>
    <t>Administrasjonsassistent</t>
  </si>
  <si>
    <t>Driftsassistent anlegg</t>
  </si>
  <si>
    <t>FOM OKT TOM MARS</t>
  </si>
  <si>
    <t>Driftassistent anlegg</t>
  </si>
  <si>
    <t>Janis Kronberg</t>
  </si>
  <si>
    <t>Morten Østlie</t>
  </si>
  <si>
    <t>Assistent skoleprosjektet/AKS (Lilleborg)</t>
  </si>
  <si>
    <t xml:space="preserve">FAST LØNN </t>
  </si>
  <si>
    <t>AGA MND</t>
  </si>
  <si>
    <t>FERIEPENGER MND</t>
  </si>
  <si>
    <t>PENSJON MND</t>
  </si>
  <si>
    <t>MÅNEDSLØNN</t>
  </si>
  <si>
    <t>AGA ÅR</t>
  </si>
  <si>
    <t>SUM  LØNNSKOSTND. MND</t>
  </si>
  <si>
    <t>SUM LØNNSKOSTN. ÅR</t>
  </si>
  <si>
    <t>FERIEPENGER ÅR</t>
  </si>
  <si>
    <t>PENSJON ÅR</t>
  </si>
  <si>
    <t>Leasing og lisenser kassasystem</t>
  </si>
  <si>
    <t>Aktiv i Oslo</t>
  </si>
  <si>
    <t>Serviceavtale kopimaskiner</t>
  </si>
  <si>
    <t>BUA</t>
  </si>
  <si>
    <t>Nytt utlåssentral</t>
  </si>
  <si>
    <t>Epost, kalendere, skylagring….</t>
  </si>
  <si>
    <t>Telefon alle ansatte + 3 stk vakt/driftstelefoner</t>
  </si>
  <si>
    <t>Kontorkostnader klubbhuset</t>
  </si>
  <si>
    <t>Traktor, inkl. forsikring</t>
  </si>
  <si>
    <t>Digitalt system avtaler, ansatte, eiendeler</t>
  </si>
  <si>
    <t>Bookingssystem tennisbanene</t>
  </si>
  <si>
    <t>Utleie klubbhus</t>
  </si>
  <si>
    <t>Driftstilskudd (frivillighetsmidler)</t>
  </si>
  <si>
    <t>Digitalt system lønn timeføring</t>
  </si>
  <si>
    <t>Inkluderingansvarlig, søknadsansvarlig</t>
  </si>
  <si>
    <t>Norge Idrettsforbund</t>
  </si>
  <si>
    <t>Norsk Tipping</t>
  </si>
  <si>
    <t>5,6,8,10,11,19,20,31,37,43</t>
  </si>
  <si>
    <t>Lokale aktivitetsmidler - Ford. avd. etter ant. Medl.</t>
  </si>
  <si>
    <t>Tilskudd funkisidrett</t>
  </si>
  <si>
    <t>SUM:</t>
  </si>
  <si>
    <t>Ferie aktiviteter  (høstferie, vinterferie)</t>
  </si>
  <si>
    <t>Elisabeth Høvås (med ref)</t>
  </si>
  <si>
    <t>Elisabeth Høvås (uten ref)</t>
  </si>
  <si>
    <t>Administrasjons assistent</t>
  </si>
  <si>
    <t>Kontingenter/ medlemskap (BUA)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</si>
</sst>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4]#,##0;\-#,##0"/>
  </numFmts>
  <fonts count="19" x14ac:knownFonts="1">
    <font>
      <sz val="10"/>
      <color rgb="FF000000"/>
      <name val="Arial"/>
    </font>
    <font>
      <b/>
      <sz val="12"/>
      <color rgb="FF000000"/>
      <name val="Calibri"/>
    </font>
    <font>
      <sz val="10"/>
      <name val="Arial"/>
    </font>
    <font>
      <b/>
      <sz val="12"/>
      <color rgb="FFFFFFFF"/>
      <name val="Calibri"/>
    </font>
    <font>
      <sz val="12"/>
      <color rgb="FF000000"/>
      <name val="Calibri"/>
    </font>
    <font>
      <i/>
      <sz val="12"/>
      <color rgb="FF000000"/>
      <name val="Calibri"/>
    </font>
    <font>
      <b/>
      <sz val="10"/>
      <color rgb="FF000000"/>
      <name val="Arial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ajor"/>
    </font>
    <font>
      <sz val="11"/>
      <color rgb="FF000000"/>
      <name val="Calibri"/>
      <family val="2"/>
      <scheme val="major"/>
    </font>
    <font>
      <sz val="11"/>
      <color rgb="FFFF0000"/>
      <name val="Calibri"/>
      <family val="2"/>
      <scheme val="major"/>
    </font>
    <font>
      <b/>
      <sz val="11"/>
      <color rgb="FFFF0000"/>
      <name val="Calibri"/>
      <family val="2"/>
      <scheme val="major"/>
    </font>
    <font>
      <strike/>
      <sz val="11"/>
      <color rgb="FF000000"/>
      <name val="Calibri"/>
      <family val="2"/>
      <scheme val="major"/>
    </font>
    <font>
      <strike/>
      <sz val="11"/>
      <color rgb="FFFF0000"/>
      <name val="Calibri"/>
      <family val="2"/>
      <scheme val="major"/>
    </font>
  </fonts>
  <fills count="17">
    <fill>
      <patternFill patternType="none"/>
    </fill>
    <fill>
      <patternFill patternType="gray125"/>
    </fill>
    <fill>
      <patternFill patternType="solid">
        <fgColor rgb="FF6FA8DC"/>
        <bgColor rgb="FF6FA8DC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3366FF"/>
        <bgColor rgb="FF3366FF"/>
      </patternFill>
    </fill>
    <fill>
      <patternFill patternType="solid">
        <fgColor rgb="FF108001"/>
        <bgColor rgb="FF108001"/>
      </patternFill>
    </fill>
    <fill>
      <patternFill patternType="solid">
        <fgColor rgb="FF800000"/>
        <bgColor rgb="FF800000"/>
      </patternFill>
    </fill>
    <fill>
      <patternFill patternType="solid">
        <fgColor rgb="FFD9D9D9"/>
        <bgColor rgb="FFD9D9D9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0" xfId="0" applyFont="1"/>
    <xf numFmtId="164" fontId="4" fillId="0" borderId="0" xfId="0" applyNumberFormat="1" applyFont="1"/>
    <xf numFmtId="0" fontId="3" fillId="6" borderId="4" xfId="0" applyFont="1" applyFill="1" applyBorder="1" applyAlignment="1">
      <alignment horizontal="left" vertical="top" wrapText="1" readingOrder="1"/>
    </xf>
    <xf numFmtId="0" fontId="4" fillId="0" borderId="4" xfId="0" applyFont="1" applyBorder="1"/>
    <xf numFmtId="0" fontId="3" fillId="7" borderId="4" xfId="0" applyFont="1" applyFill="1" applyBorder="1"/>
    <xf numFmtId="0" fontId="1" fillId="0" borderId="4" xfId="0" applyFont="1" applyBorder="1"/>
    <xf numFmtId="164" fontId="3" fillId="8" borderId="4" xfId="0" applyNumberFormat="1" applyFont="1" applyFill="1" applyBorder="1"/>
    <xf numFmtId="0" fontId="1" fillId="4" borderId="4" xfId="0" applyFont="1" applyFill="1" applyBorder="1"/>
    <xf numFmtId="0" fontId="4" fillId="9" borderId="4" xfId="0" applyFont="1" applyFill="1" applyBorder="1" applyAlignment="1">
      <alignment horizontal="center" vertical="top" wrapText="1" readingOrder="1"/>
    </xf>
    <xf numFmtId="0" fontId="4" fillId="9" borderId="4" xfId="0" applyFont="1" applyFill="1" applyBorder="1" applyAlignment="1">
      <alignment horizontal="left" vertical="top" wrapText="1" readingOrder="1"/>
    </xf>
    <xf numFmtId="164" fontId="4" fillId="9" borderId="4" xfId="0" applyNumberFormat="1" applyFont="1" applyFill="1" applyBorder="1" applyAlignment="1">
      <alignment horizontal="right" vertical="top" wrapText="1" readingOrder="1"/>
    </xf>
    <xf numFmtId="0" fontId="4" fillId="10" borderId="4" xfId="0" applyFont="1" applyFill="1" applyBorder="1" applyAlignment="1">
      <alignment horizontal="center" vertical="top" wrapText="1" readingOrder="1"/>
    </xf>
    <xf numFmtId="0" fontId="4" fillId="10" borderId="4" xfId="0" applyFont="1" applyFill="1" applyBorder="1" applyAlignment="1">
      <alignment horizontal="left" vertical="top" wrapText="1" readingOrder="1"/>
    </xf>
    <xf numFmtId="164" fontId="4" fillId="10" borderId="4" xfId="0" applyNumberFormat="1" applyFont="1" applyFill="1" applyBorder="1" applyAlignment="1">
      <alignment horizontal="right" vertical="top" wrapText="1" readingOrder="1"/>
    </xf>
    <xf numFmtId="164" fontId="4" fillId="0" borderId="4" xfId="0" applyNumberFormat="1" applyFont="1" applyBorder="1" applyAlignment="1">
      <alignment horizontal="right" vertical="top" wrapText="1" readingOrder="1"/>
    </xf>
    <xf numFmtId="0" fontId="4" fillId="0" borderId="4" xfId="0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 vertical="center"/>
    </xf>
    <xf numFmtId="0" fontId="4" fillId="4" borderId="4" xfId="0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 vertical="center"/>
    </xf>
    <xf numFmtId="1" fontId="4" fillId="0" borderId="4" xfId="0" applyNumberFormat="1" applyFont="1" applyBorder="1" applyAlignment="1">
      <alignment horizontal="right"/>
    </xf>
    <xf numFmtId="0" fontId="4" fillId="4" borderId="4" xfId="0" applyFont="1" applyFill="1" applyBorder="1" applyAlignment="1">
      <alignment horizontal="right" vertical="center"/>
    </xf>
    <xf numFmtId="0" fontId="0" fillId="0" borderId="0" xfId="0" applyFont="1"/>
    <xf numFmtId="3" fontId="6" fillId="0" borderId="0" xfId="0" applyNumberFormat="1" applyFont="1"/>
    <xf numFmtId="0" fontId="6" fillId="0" borderId="0" xfId="0" applyFont="1"/>
    <xf numFmtId="0" fontId="0" fillId="0" borderId="0" xfId="0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11" borderId="0" xfId="0" applyFont="1" applyFill="1" applyAlignment="1">
      <alignment horizontal="right"/>
    </xf>
    <xf numFmtId="9" fontId="0" fillId="12" borderId="0" xfId="0" applyNumberFormat="1" applyFont="1" applyFill="1" applyAlignment="1">
      <alignment horizontal="right"/>
    </xf>
    <xf numFmtId="0" fontId="0" fillId="12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/>
    <xf numFmtId="0" fontId="0" fillId="12" borderId="0" xfId="0" applyFont="1" applyFill="1"/>
    <xf numFmtId="9" fontId="0" fillId="0" borderId="0" xfId="0" applyNumberFormat="1" applyFont="1"/>
    <xf numFmtId="9" fontId="6" fillId="0" borderId="0" xfId="0" applyNumberFormat="1" applyFont="1"/>
    <xf numFmtId="0" fontId="0" fillId="4" borderId="0" xfId="0" applyFont="1" applyFill="1"/>
    <xf numFmtId="0" fontId="0" fillId="0" borderId="0" xfId="0" applyFont="1" applyAlignment="1"/>
    <xf numFmtId="0" fontId="1" fillId="0" borderId="0" xfId="0" applyFont="1" applyAlignment="1">
      <alignment horizontal="left" vertical="top" wrapText="1" readingOrder="1"/>
    </xf>
    <xf numFmtId="0" fontId="0" fillId="0" borderId="0" xfId="0" applyFont="1" applyAlignment="1"/>
    <xf numFmtId="0" fontId="3" fillId="6" borderId="1" xfId="0" applyFont="1" applyFill="1" applyBorder="1" applyAlignment="1">
      <alignment horizontal="center" vertical="top" wrapText="1" readingOrder="1"/>
    </xf>
    <xf numFmtId="0" fontId="2" fillId="0" borderId="2" xfId="0" applyFont="1" applyBorder="1"/>
    <xf numFmtId="0" fontId="2" fillId="0" borderId="3" xfId="0" applyFont="1" applyBorder="1"/>
    <xf numFmtId="0" fontId="3" fillId="7" borderId="1" xfId="0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/>
    <xf numFmtId="0" fontId="11" fillId="14" borderId="0" xfId="0" applyFont="1" applyFill="1"/>
    <xf numFmtId="0" fontId="12" fillId="14" borderId="0" xfId="0" applyFont="1" applyFill="1" applyAlignment="1"/>
    <xf numFmtId="0" fontId="11" fillId="13" borderId="0" xfId="0" applyFont="1" applyFill="1"/>
    <xf numFmtId="0" fontId="12" fillId="13" borderId="0" xfId="0" applyFont="1" applyFill="1" applyAlignment="1"/>
    <xf numFmtId="0" fontId="11" fillId="14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16" borderId="0" xfId="0" applyFont="1" applyFill="1" applyAlignment="1"/>
    <xf numFmtId="0" fontId="13" fillId="14" borderId="0" xfId="0" applyFont="1" applyFill="1" applyAlignme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16" borderId="0" xfId="0" applyFont="1" applyFill="1" applyAlignment="1"/>
    <xf numFmtId="1" fontId="14" fillId="16" borderId="0" xfId="0" applyNumberFormat="1" applyFont="1" applyFill="1" applyAlignment="1"/>
    <xf numFmtId="0" fontId="14" fillId="14" borderId="0" xfId="0" applyFont="1" applyFill="1" applyAlignment="1"/>
    <xf numFmtId="1" fontId="14" fillId="14" borderId="0" xfId="0" applyNumberFormat="1" applyFont="1" applyFill="1" applyAlignment="1"/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1" fontId="14" fillId="0" borderId="0" xfId="0" applyNumberFormat="1" applyFont="1" applyAlignment="1"/>
    <xf numFmtId="1" fontId="15" fillId="13" borderId="0" xfId="0" applyNumberFormat="1" applyFont="1" applyFill="1" applyAlignment="1"/>
    <xf numFmtId="0" fontId="16" fillId="13" borderId="0" xfId="0" applyFont="1" applyFill="1" applyAlignment="1"/>
    <xf numFmtId="0" fontId="16" fillId="13" borderId="0" xfId="0" applyFont="1" applyFill="1" applyAlignment="1">
      <alignment horizontal="center"/>
    </xf>
    <xf numFmtId="1" fontId="16" fillId="13" borderId="0" xfId="0" applyNumberFormat="1" applyFont="1" applyFill="1" applyAlignment="1"/>
    <xf numFmtId="0" fontId="16" fillId="0" borderId="0" xfId="0" applyFont="1" applyFill="1" applyAlignment="1"/>
    <xf numFmtId="1" fontId="15" fillId="16" borderId="0" xfId="0" applyNumberFormat="1" applyFont="1" applyFill="1" applyAlignment="1"/>
    <xf numFmtId="1" fontId="15" fillId="14" borderId="0" xfId="0" applyNumberFormat="1" applyFont="1" applyFill="1" applyAlignment="1"/>
    <xf numFmtId="0" fontId="14" fillId="14" borderId="0" xfId="0" applyFont="1" applyFill="1" applyAlignment="1">
      <alignment horizontal="center"/>
    </xf>
    <xf numFmtId="0" fontId="7" fillId="5" borderId="4" xfId="0" applyFont="1" applyFill="1" applyBorder="1" applyAlignment="1">
      <alignment vertical="center"/>
    </xf>
    <xf numFmtId="164" fontId="7" fillId="0" borderId="4" xfId="0" applyNumberFormat="1" applyFont="1" applyBorder="1" applyAlignment="1">
      <alignment horizontal="right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11" fillId="14" borderId="5" xfId="0" applyFont="1" applyFill="1" applyBorder="1" applyAlignment="1">
      <alignment horizontal="left"/>
    </xf>
    <xf numFmtId="0" fontId="11" fillId="14" borderId="5" xfId="0" applyFont="1" applyFill="1" applyBorder="1" applyAlignment="1">
      <alignment horizontal="center"/>
    </xf>
    <xf numFmtId="0" fontId="11" fillId="14" borderId="5" xfId="0" applyFont="1" applyFill="1" applyBorder="1"/>
    <xf numFmtId="0" fontId="11" fillId="13" borderId="5" xfId="0" applyFont="1" applyFill="1" applyBorder="1" applyAlignment="1">
      <alignment horizontal="left"/>
    </xf>
    <xf numFmtId="0" fontId="11" fillId="13" borderId="5" xfId="0" applyFont="1" applyFill="1" applyBorder="1" applyAlignment="1">
      <alignment horizontal="center"/>
    </xf>
    <xf numFmtId="0" fontId="11" fillId="13" borderId="5" xfId="0" applyFont="1" applyFill="1" applyBorder="1"/>
    <xf numFmtId="1" fontId="11" fillId="13" borderId="5" xfId="0" applyNumberFormat="1" applyFont="1" applyFill="1" applyBorder="1"/>
    <xf numFmtId="0" fontId="11" fillId="13" borderId="5" xfId="0" applyFont="1" applyFill="1" applyBorder="1" applyAlignment="1">
      <alignment horizontal="right"/>
    </xf>
    <xf numFmtId="0" fontId="12" fillId="13" borderId="5" xfId="0" applyFont="1" applyFill="1" applyBorder="1" applyAlignment="1"/>
    <xf numFmtId="1" fontId="11" fillId="14" borderId="5" xfId="0" applyNumberFormat="1" applyFont="1" applyFill="1" applyBorder="1"/>
    <xf numFmtId="0" fontId="11" fillId="15" borderId="5" xfId="0" applyFont="1" applyFill="1" applyBorder="1" applyAlignment="1">
      <alignment horizontal="left"/>
    </xf>
    <xf numFmtId="0" fontId="11" fillId="14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16" borderId="0" xfId="0" applyFont="1" applyFill="1" applyAlignment="1"/>
    <xf numFmtId="1" fontId="17" fillId="16" borderId="0" xfId="0" applyNumberFormat="1" applyFont="1" applyFill="1" applyAlignment="1"/>
    <xf numFmtId="1" fontId="18" fillId="16" borderId="0" xfId="0" applyNumberFormat="1" applyFont="1" applyFill="1" applyAlignment="1"/>
    <xf numFmtId="0" fontId="17" fillId="14" borderId="0" xfId="0" applyFont="1" applyFill="1" applyAlignment="1"/>
    <xf numFmtId="1" fontId="17" fillId="14" borderId="0" xfId="0" applyNumberFormat="1" applyFont="1" applyFill="1" applyAlignment="1"/>
    <xf numFmtId="1" fontId="18" fillId="14" borderId="0" xfId="0" applyNumberFormat="1" applyFont="1" applyFill="1" applyAlignment="1"/>
    <xf numFmtId="0" fontId="8" fillId="12" borderId="0" xfId="0" applyFont="1" applyFill="1"/>
    <xf numFmtId="0" fontId="7" fillId="3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3" Type="http://schemas.openxmlformats.org/officeDocument/2006/relationships/worksheet" Target="worksheets/sheet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H182"/>
  <sheetViews>
    <sheetView showGridLines="0"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C189" sqref="C189"/>
    </sheetView>
  </sheetViews>
  <sheetFormatPr baseColWidth="10" defaultColWidth="14.453125" defaultRowHeight="15" customHeight="1" outlineLevelRow="2" outlineLevelCol="1" x14ac:dyDescent="0.25"/>
  <cols>
    <col min="1" max="1" width="10.08984375" customWidth="1"/>
    <col min="2" max="2" width="32.26953125" customWidth="1"/>
    <col min="3" max="4" width="10.81640625" customWidth="1"/>
    <col min="5" max="5" width="11.7265625" customWidth="1"/>
    <col min="6" max="6" width="11.81640625" customWidth="1" outlineLevel="1"/>
    <col min="7" max="7" width="11.453125" customWidth="1" outlineLevel="1"/>
    <col min="8" max="8" width="8.81640625" customWidth="1" outlineLevel="1"/>
    <col min="9" max="11" width="8.54296875" customWidth="1" outlineLevel="1"/>
    <col min="12" max="12" width="7.453125" customWidth="1" outlineLevel="1"/>
    <col min="13" max="13" width="10.54296875" customWidth="1" outlineLevel="1"/>
    <col min="14" max="14" width="14.453125" outlineLevel="1"/>
    <col min="15" max="15" width="11.81640625" customWidth="1" outlineLevel="1"/>
    <col min="16" max="16" width="14" customWidth="1" outlineLevel="1"/>
    <col min="17" max="17" width="15.26953125" customWidth="1" outlineLevel="1"/>
    <col min="18" max="18" width="18.7265625" customWidth="1" outlineLevel="1"/>
    <col min="19" max="19" width="10.26953125" customWidth="1" outlineLevel="1"/>
    <col min="20" max="20" width="11.453125" customWidth="1" outlineLevel="1"/>
    <col min="21" max="21" width="8.81640625" customWidth="1" outlineLevel="1"/>
    <col min="22" max="25" width="8.54296875" customWidth="1" outlineLevel="1"/>
    <col min="26" max="26" width="10.54296875" customWidth="1" outlineLevel="1"/>
    <col min="27" max="27" width="14.453125" outlineLevel="1"/>
    <col min="28" max="28" width="11.81640625" customWidth="1" outlineLevel="1"/>
    <col min="29" max="29" width="14" customWidth="1" outlineLevel="1"/>
    <col min="30" max="30" width="13.7265625" customWidth="1" outlineLevel="1"/>
    <col min="31" max="34" width="14.453125" outlineLevel="1"/>
  </cols>
  <sheetData>
    <row r="1" spans="1:34" ht="21" customHeight="1" x14ac:dyDescent="0.35">
      <c r="A1" s="49" t="s">
        <v>90</v>
      </c>
      <c r="B1" s="5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0"/>
      <c r="AF1" s="10"/>
      <c r="AG1" s="10"/>
      <c r="AH1" s="10"/>
    </row>
    <row r="2" spans="1:34" ht="13.5" customHeight="1" x14ac:dyDescent="0.35">
      <c r="A2" s="12" t="s">
        <v>91</v>
      </c>
      <c r="B2" s="12" t="s">
        <v>91</v>
      </c>
      <c r="C2" s="51" t="s">
        <v>92</v>
      </c>
      <c r="D2" s="52"/>
      <c r="E2" s="53"/>
      <c r="F2" s="54" t="s">
        <v>93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  <c r="R2" s="13"/>
      <c r="S2" s="55" t="s">
        <v>94</v>
      </c>
      <c r="T2" s="52"/>
      <c r="U2" s="52"/>
      <c r="V2" s="52"/>
      <c r="W2" s="52"/>
      <c r="X2" s="52"/>
      <c r="Y2" s="52"/>
      <c r="Z2" s="52"/>
      <c r="AA2" s="52"/>
      <c r="AB2" s="52"/>
      <c r="AC2" s="52"/>
      <c r="AD2" s="53"/>
      <c r="AE2" s="13"/>
      <c r="AF2" s="56" t="s">
        <v>95</v>
      </c>
      <c r="AG2" s="52"/>
      <c r="AH2" s="53"/>
    </row>
    <row r="3" spans="1:34" ht="13.5" customHeight="1" x14ac:dyDescent="0.35">
      <c r="A3" s="12" t="s">
        <v>96</v>
      </c>
      <c r="B3" s="12" t="s">
        <v>97</v>
      </c>
      <c r="C3" s="12" t="s">
        <v>4</v>
      </c>
      <c r="D3" s="12" t="s">
        <v>98</v>
      </c>
      <c r="E3" s="12" t="s">
        <v>3</v>
      </c>
      <c r="F3" s="14" t="s">
        <v>99</v>
      </c>
      <c r="G3" s="14" t="s">
        <v>100</v>
      </c>
      <c r="H3" s="14" t="s">
        <v>101</v>
      </c>
      <c r="I3" s="14" t="s">
        <v>102</v>
      </c>
      <c r="J3" s="14" t="s">
        <v>103</v>
      </c>
      <c r="K3" s="14" t="s">
        <v>104</v>
      </c>
      <c r="L3" s="14" t="s">
        <v>105</v>
      </c>
      <c r="M3" s="14" t="s">
        <v>106</v>
      </c>
      <c r="N3" s="14" t="s">
        <v>107</v>
      </c>
      <c r="O3" s="14" t="s">
        <v>108</v>
      </c>
      <c r="P3" s="14" t="s">
        <v>109</v>
      </c>
      <c r="Q3" s="14" t="s">
        <v>110</v>
      </c>
      <c r="R3" s="15" t="s">
        <v>111</v>
      </c>
      <c r="S3" s="16" t="s">
        <v>99</v>
      </c>
      <c r="T3" s="16" t="s">
        <v>100</v>
      </c>
      <c r="U3" s="16" t="s">
        <v>101</v>
      </c>
      <c r="V3" s="16" t="s">
        <v>102</v>
      </c>
      <c r="W3" s="16" t="s">
        <v>103</v>
      </c>
      <c r="X3" s="16" t="s">
        <v>104</v>
      </c>
      <c r="Y3" s="16" t="s">
        <v>105</v>
      </c>
      <c r="Z3" s="16" t="s">
        <v>106</v>
      </c>
      <c r="AA3" s="16" t="s">
        <v>107</v>
      </c>
      <c r="AB3" s="16" t="s">
        <v>108</v>
      </c>
      <c r="AC3" s="16" t="s">
        <v>109</v>
      </c>
      <c r="AD3" s="16" t="s">
        <v>110</v>
      </c>
      <c r="AE3" s="15" t="s">
        <v>112</v>
      </c>
      <c r="AF3" s="17" t="s">
        <v>4</v>
      </c>
      <c r="AG3" s="17" t="s">
        <v>98</v>
      </c>
      <c r="AH3" s="17" t="s">
        <v>3</v>
      </c>
    </row>
    <row r="4" spans="1:34" ht="13.5" customHeight="1" collapsed="1" x14ac:dyDescent="0.25">
      <c r="A4" s="18">
        <v>1</v>
      </c>
      <c r="B4" s="19" t="s">
        <v>113</v>
      </c>
      <c r="C4" s="20">
        <f t="shared" ref="C4:D4" si="0">C5+C28+C36+C52+C67+C91</f>
        <v>3578687</v>
      </c>
      <c r="D4" s="20">
        <f t="shared" si="0"/>
        <v>4464274.9600000009</v>
      </c>
      <c r="E4" s="20">
        <f>C4-D4</f>
        <v>-885587.96000000089</v>
      </c>
      <c r="F4" s="20">
        <f t="shared" ref="F4:Q4" si="1">F5+F28+F36+F52+F67+F91</f>
        <v>305490.33333333331</v>
      </c>
      <c r="G4" s="20">
        <f t="shared" si="1"/>
        <v>335000</v>
      </c>
      <c r="H4" s="20">
        <f t="shared" si="1"/>
        <v>85000</v>
      </c>
      <c r="I4" s="20">
        <f t="shared" si="1"/>
        <v>165510</v>
      </c>
      <c r="J4" s="20">
        <f t="shared" si="1"/>
        <v>293333.33333333331</v>
      </c>
      <c r="K4" s="20">
        <f t="shared" si="1"/>
        <v>645000</v>
      </c>
      <c r="L4" s="20">
        <f t="shared" si="1"/>
        <v>80510</v>
      </c>
      <c r="M4" s="20">
        <f t="shared" si="1"/>
        <v>610000</v>
      </c>
      <c r="N4" s="20">
        <f t="shared" si="1"/>
        <v>83333.333333333328</v>
      </c>
      <c r="O4" s="20">
        <f t="shared" si="1"/>
        <v>205510</v>
      </c>
      <c r="P4" s="20">
        <f t="shared" si="1"/>
        <v>55000</v>
      </c>
      <c r="Q4" s="20">
        <f t="shared" si="1"/>
        <v>715000</v>
      </c>
      <c r="R4" s="20">
        <f t="shared" ref="R4:R35" si="2">SUM(F4:Q4)</f>
        <v>3578687</v>
      </c>
      <c r="S4" s="20">
        <f t="shared" ref="S4:AD4" si="3">S5+S28+S36+S52+S67+S91</f>
        <v>323356.2466666667</v>
      </c>
      <c r="T4" s="20">
        <f t="shared" si="3"/>
        <v>301436.2466666667</v>
      </c>
      <c r="U4" s="20">
        <f t="shared" si="3"/>
        <v>400036.2466666667</v>
      </c>
      <c r="V4" s="20">
        <f t="shared" si="3"/>
        <v>362536.2466666667</v>
      </c>
      <c r="W4" s="20">
        <f t="shared" si="3"/>
        <v>370936.2466666667</v>
      </c>
      <c r="X4" s="20">
        <f t="shared" si="3"/>
        <v>359356.2466666667</v>
      </c>
      <c r="Y4" s="20">
        <f t="shared" si="3"/>
        <v>393436.2466666667</v>
      </c>
      <c r="Z4" s="20">
        <f t="shared" si="3"/>
        <v>699436.24666666659</v>
      </c>
      <c r="AA4" s="20">
        <f t="shared" si="3"/>
        <v>293436.2466666667</v>
      </c>
      <c r="AB4" s="20">
        <f t="shared" si="3"/>
        <v>318436.2466666667</v>
      </c>
      <c r="AC4" s="20">
        <f t="shared" si="3"/>
        <v>293436.2466666667</v>
      </c>
      <c r="AD4" s="20">
        <f t="shared" si="3"/>
        <v>348436.2466666667</v>
      </c>
      <c r="AE4" s="20">
        <f t="shared" ref="AE4:AE35" si="4">SUM(S4:AD4)</f>
        <v>4464274.96</v>
      </c>
      <c r="AF4" s="20">
        <v>3604000</v>
      </c>
      <c r="AG4" s="20">
        <f>AG5+AG28+AG36+AG52+AG67+AG91</f>
        <v>4464274.9600000009</v>
      </c>
      <c r="AH4" s="20">
        <v>268772</v>
      </c>
    </row>
    <row r="5" spans="1:34" ht="13.5" hidden="1" customHeight="1" outlineLevel="1" collapsed="1" x14ac:dyDescent="0.25">
      <c r="A5" s="21">
        <v>1000</v>
      </c>
      <c r="B5" s="22" t="s">
        <v>114</v>
      </c>
      <c r="C5" s="23">
        <f t="shared" ref="C5:Q5" si="5">SUM(C6:C27)</f>
        <v>215000</v>
      </c>
      <c r="D5" s="23">
        <f t="shared" si="5"/>
        <v>63500</v>
      </c>
      <c r="E5" s="23">
        <f t="shared" si="5"/>
        <v>151500</v>
      </c>
      <c r="F5" s="23">
        <f t="shared" si="5"/>
        <v>160000</v>
      </c>
      <c r="G5" s="23">
        <f t="shared" si="5"/>
        <v>0</v>
      </c>
      <c r="H5" s="23">
        <f t="shared" si="5"/>
        <v>0</v>
      </c>
      <c r="I5" s="23">
        <f t="shared" si="5"/>
        <v>0</v>
      </c>
      <c r="J5" s="23">
        <f t="shared" si="5"/>
        <v>0</v>
      </c>
      <c r="K5" s="23">
        <f t="shared" si="5"/>
        <v>0</v>
      </c>
      <c r="L5" s="23">
        <f t="shared" si="5"/>
        <v>0</v>
      </c>
      <c r="M5" s="23">
        <f t="shared" si="5"/>
        <v>0</v>
      </c>
      <c r="N5" s="23">
        <f t="shared" si="5"/>
        <v>0</v>
      </c>
      <c r="O5" s="23">
        <f t="shared" si="5"/>
        <v>0</v>
      </c>
      <c r="P5" s="23">
        <f t="shared" si="5"/>
        <v>55000</v>
      </c>
      <c r="Q5" s="23">
        <f t="shared" si="5"/>
        <v>0</v>
      </c>
      <c r="R5" s="23">
        <f t="shared" si="2"/>
        <v>215000</v>
      </c>
      <c r="S5" s="23">
        <f t="shared" ref="S5:AD5" si="6">SUM(S6:S27)</f>
        <v>0</v>
      </c>
      <c r="T5" s="23">
        <f t="shared" si="6"/>
        <v>0</v>
      </c>
      <c r="U5" s="23">
        <f t="shared" si="6"/>
        <v>0</v>
      </c>
      <c r="V5" s="23">
        <f t="shared" si="6"/>
        <v>8500</v>
      </c>
      <c r="W5" s="23">
        <f t="shared" si="6"/>
        <v>0</v>
      </c>
      <c r="X5" s="23">
        <f t="shared" si="6"/>
        <v>0</v>
      </c>
      <c r="Y5" s="23">
        <f t="shared" si="6"/>
        <v>0</v>
      </c>
      <c r="Z5" s="23">
        <f t="shared" si="6"/>
        <v>0</v>
      </c>
      <c r="AA5" s="23">
        <f t="shared" si="6"/>
        <v>0</v>
      </c>
      <c r="AB5" s="23">
        <f t="shared" si="6"/>
        <v>0</v>
      </c>
      <c r="AC5" s="23">
        <f t="shared" si="6"/>
        <v>0</v>
      </c>
      <c r="AD5" s="23">
        <f t="shared" si="6"/>
        <v>55000</v>
      </c>
      <c r="AE5" s="23">
        <f t="shared" si="4"/>
        <v>63500</v>
      </c>
      <c r="AF5" s="23" t="e">
        <f>#N/A</f>
        <v>#N/A</v>
      </c>
      <c r="AG5" s="23">
        <f t="shared" ref="AG5:AG93" si="7">AE5</f>
        <v>63500</v>
      </c>
      <c r="AH5" s="23" t="e">
        <f>#N/A</f>
        <v>#N/A</v>
      </c>
    </row>
    <row r="6" spans="1:34" ht="13.5" hidden="1" customHeight="1" outlineLevel="2" x14ac:dyDescent="0.35">
      <c r="A6" s="1">
        <v>1001</v>
      </c>
      <c r="B6" s="2" t="s">
        <v>5</v>
      </c>
      <c r="C6" s="24">
        <f t="shared" ref="C6:C27" si="8">R6</f>
        <v>0</v>
      </c>
      <c r="D6" s="24">
        <f t="shared" ref="D6:D27" si="9">AE6</f>
        <v>0</v>
      </c>
      <c r="E6" s="24">
        <f t="shared" ref="E6:E27" si="10">C6-D6</f>
        <v>0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>
        <f t="shared" si="2"/>
        <v>0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>
        <f t="shared" si="4"/>
        <v>0</v>
      </c>
      <c r="AF6" s="23" t="e">
        <f>#N/A</f>
        <v>#N/A</v>
      </c>
      <c r="AG6" s="23">
        <f t="shared" si="7"/>
        <v>0</v>
      </c>
      <c r="AH6" s="23" t="e">
        <f>#N/A</f>
        <v>#N/A</v>
      </c>
    </row>
    <row r="7" spans="1:34" ht="13.5" hidden="1" customHeight="1" outlineLevel="2" x14ac:dyDescent="0.35">
      <c r="A7" s="1">
        <v>1002</v>
      </c>
      <c r="B7" s="2" t="s">
        <v>6</v>
      </c>
      <c r="C7" s="24">
        <f t="shared" si="8"/>
        <v>0</v>
      </c>
      <c r="D7" s="24">
        <f t="shared" si="9"/>
        <v>0</v>
      </c>
      <c r="E7" s="24">
        <f t="shared" si="10"/>
        <v>0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f t="shared" si="2"/>
        <v>0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>
        <f t="shared" si="4"/>
        <v>0</v>
      </c>
      <c r="AF7" s="23" t="e">
        <f>#N/A</f>
        <v>#N/A</v>
      </c>
      <c r="AG7" s="23">
        <f t="shared" si="7"/>
        <v>0</v>
      </c>
      <c r="AH7" s="23" t="e">
        <f>#N/A</f>
        <v>#N/A</v>
      </c>
    </row>
    <row r="8" spans="1:34" ht="13.5" hidden="1" customHeight="1" outlineLevel="2" x14ac:dyDescent="0.35">
      <c r="A8" s="1">
        <v>1003</v>
      </c>
      <c r="B8" s="2" t="s">
        <v>7</v>
      </c>
      <c r="C8" s="24">
        <f t="shared" si="8"/>
        <v>0</v>
      </c>
      <c r="D8" s="24">
        <f t="shared" si="9"/>
        <v>0</v>
      </c>
      <c r="E8" s="24">
        <f t="shared" si="10"/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f t="shared" si="2"/>
        <v>0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>
        <f t="shared" si="4"/>
        <v>0</v>
      </c>
      <c r="AF8" s="23" t="e">
        <f>#N/A</f>
        <v>#N/A</v>
      </c>
      <c r="AG8" s="23">
        <f t="shared" si="7"/>
        <v>0</v>
      </c>
      <c r="AH8" s="23" t="e">
        <f>#N/A</f>
        <v>#N/A</v>
      </c>
    </row>
    <row r="9" spans="1:34" ht="13.5" hidden="1" customHeight="1" outlineLevel="2" x14ac:dyDescent="0.35">
      <c r="A9" s="1">
        <v>1004</v>
      </c>
      <c r="B9" s="2" t="s">
        <v>8</v>
      </c>
      <c r="C9" s="24">
        <f t="shared" si="8"/>
        <v>0</v>
      </c>
      <c r="D9" s="24">
        <f t="shared" si="9"/>
        <v>0</v>
      </c>
      <c r="E9" s="24">
        <f t="shared" si="10"/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>
        <f t="shared" si="2"/>
        <v>0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>
        <f t="shared" si="4"/>
        <v>0</v>
      </c>
      <c r="AF9" s="23" t="e">
        <f>#N/A</f>
        <v>#N/A</v>
      </c>
      <c r="AG9" s="23">
        <f t="shared" si="7"/>
        <v>0</v>
      </c>
      <c r="AH9" s="23" t="e">
        <f>#N/A</f>
        <v>#N/A</v>
      </c>
    </row>
    <row r="10" spans="1:34" ht="13.5" hidden="1" customHeight="1" outlineLevel="2" x14ac:dyDescent="0.35">
      <c r="A10" s="1">
        <v>1005</v>
      </c>
      <c r="B10" s="2" t="s">
        <v>9</v>
      </c>
      <c r="C10" s="24">
        <f t="shared" si="8"/>
        <v>0</v>
      </c>
      <c r="D10" s="24">
        <f t="shared" si="9"/>
        <v>0</v>
      </c>
      <c r="E10" s="24">
        <f t="shared" si="10"/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>
        <f t="shared" si="2"/>
        <v>0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>
        <f t="shared" si="4"/>
        <v>0</v>
      </c>
      <c r="AF10" s="23" t="e">
        <f>#N/A</f>
        <v>#N/A</v>
      </c>
      <c r="AG10" s="23">
        <f t="shared" si="7"/>
        <v>0</v>
      </c>
      <c r="AH10" s="23" t="e">
        <f>#N/A</f>
        <v>#N/A</v>
      </c>
    </row>
    <row r="11" spans="1:34" ht="13.5" hidden="1" customHeight="1" outlineLevel="2" x14ac:dyDescent="0.35">
      <c r="A11" s="1">
        <v>1006</v>
      </c>
      <c r="B11" s="2" t="s">
        <v>10</v>
      </c>
      <c r="C11" s="24">
        <f t="shared" si="8"/>
        <v>0</v>
      </c>
      <c r="D11" s="24">
        <f t="shared" si="9"/>
        <v>0</v>
      </c>
      <c r="E11" s="24">
        <f t="shared" si="10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>
        <f t="shared" si="2"/>
        <v>0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>
        <f t="shared" si="4"/>
        <v>0</v>
      </c>
      <c r="AF11" s="23" t="e">
        <f>#N/A</f>
        <v>#N/A</v>
      </c>
      <c r="AG11" s="23">
        <f t="shared" si="7"/>
        <v>0</v>
      </c>
      <c r="AH11" s="23" t="e">
        <f>#N/A</f>
        <v>#N/A</v>
      </c>
    </row>
    <row r="12" spans="1:34" ht="13.5" hidden="1" customHeight="1" outlineLevel="2" x14ac:dyDescent="0.35">
      <c r="A12" s="1">
        <v>1007</v>
      </c>
      <c r="B12" s="2" t="s">
        <v>11</v>
      </c>
      <c r="C12" s="24">
        <f t="shared" si="8"/>
        <v>0</v>
      </c>
      <c r="D12" s="24">
        <f t="shared" si="9"/>
        <v>0</v>
      </c>
      <c r="E12" s="24">
        <f t="shared" si="10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f t="shared" si="2"/>
        <v>0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>
        <f t="shared" si="4"/>
        <v>0</v>
      </c>
      <c r="AF12" s="23" t="e">
        <f>#N/A</f>
        <v>#N/A</v>
      </c>
      <c r="AG12" s="23">
        <f t="shared" si="7"/>
        <v>0</v>
      </c>
      <c r="AH12" s="23" t="e">
        <f>#N/A</f>
        <v>#N/A</v>
      </c>
    </row>
    <row r="13" spans="1:34" ht="13.5" hidden="1" customHeight="1" outlineLevel="2" x14ac:dyDescent="0.35">
      <c r="A13" s="1">
        <v>1008</v>
      </c>
      <c r="B13" s="2" t="s">
        <v>12</v>
      </c>
      <c r="C13" s="24">
        <f t="shared" si="8"/>
        <v>0</v>
      </c>
      <c r="D13" s="24">
        <f t="shared" si="9"/>
        <v>0</v>
      </c>
      <c r="E13" s="24">
        <f t="shared" si="10"/>
        <v>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>
        <f t="shared" si="2"/>
        <v>0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>
        <f t="shared" si="4"/>
        <v>0</v>
      </c>
      <c r="AF13" s="23" t="e">
        <f>#N/A</f>
        <v>#N/A</v>
      </c>
      <c r="AG13" s="23">
        <f t="shared" si="7"/>
        <v>0</v>
      </c>
      <c r="AH13" s="23" t="e">
        <f>#N/A</f>
        <v>#N/A</v>
      </c>
    </row>
    <row r="14" spans="1:34" ht="13.5" hidden="1" customHeight="1" outlineLevel="2" x14ac:dyDescent="0.35">
      <c r="A14" s="1">
        <v>1009</v>
      </c>
      <c r="B14" s="2" t="s">
        <v>13</v>
      </c>
      <c r="C14" s="24">
        <f t="shared" si="8"/>
        <v>0</v>
      </c>
      <c r="D14" s="24">
        <f t="shared" si="9"/>
        <v>0</v>
      </c>
      <c r="E14" s="24">
        <f t="shared" si="10"/>
        <v>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>
        <f t="shared" si="2"/>
        <v>0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>
        <f t="shared" si="4"/>
        <v>0</v>
      </c>
      <c r="AF14" s="23" t="e">
        <f>#N/A</f>
        <v>#N/A</v>
      </c>
      <c r="AG14" s="23">
        <f t="shared" si="7"/>
        <v>0</v>
      </c>
      <c r="AH14" s="23" t="e">
        <f>#N/A</f>
        <v>#N/A</v>
      </c>
    </row>
    <row r="15" spans="1:34" ht="13.5" hidden="1" customHeight="1" outlineLevel="2" x14ac:dyDescent="0.35">
      <c r="A15" s="1">
        <v>1010</v>
      </c>
      <c r="B15" s="2" t="s">
        <v>14</v>
      </c>
      <c r="C15" s="24">
        <f t="shared" si="8"/>
        <v>0</v>
      </c>
      <c r="D15" s="24">
        <f t="shared" si="9"/>
        <v>0</v>
      </c>
      <c r="E15" s="24">
        <f t="shared" si="10"/>
        <v>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>
        <f t="shared" si="2"/>
        <v>0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>
        <f t="shared" si="4"/>
        <v>0</v>
      </c>
      <c r="AF15" s="23" t="e">
        <f>#N/A</f>
        <v>#N/A</v>
      </c>
      <c r="AG15" s="23">
        <f t="shared" si="7"/>
        <v>0</v>
      </c>
      <c r="AH15" s="23" t="e">
        <f>#N/A</f>
        <v>#N/A</v>
      </c>
    </row>
    <row r="16" spans="1:34" ht="13.5" hidden="1" customHeight="1" outlineLevel="2" x14ac:dyDescent="0.35">
      <c r="A16" s="1">
        <v>1011</v>
      </c>
      <c r="B16" s="2" t="s">
        <v>15</v>
      </c>
      <c r="C16" s="24">
        <f t="shared" si="8"/>
        <v>0</v>
      </c>
      <c r="D16" s="24">
        <f t="shared" si="9"/>
        <v>0</v>
      </c>
      <c r="E16" s="24">
        <f t="shared" si="10"/>
        <v>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>
        <f t="shared" si="2"/>
        <v>0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>
        <f t="shared" si="4"/>
        <v>0</v>
      </c>
      <c r="AF16" s="23" t="e">
        <f>#N/A</f>
        <v>#N/A</v>
      </c>
      <c r="AG16" s="23">
        <f t="shared" si="7"/>
        <v>0</v>
      </c>
      <c r="AH16" s="23" t="e">
        <f>#N/A</f>
        <v>#N/A</v>
      </c>
    </row>
    <row r="17" spans="1:34" ht="13.5" hidden="1" customHeight="1" outlineLevel="2" x14ac:dyDescent="0.35">
      <c r="A17" s="1">
        <v>1012</v>
      </c>
      <c r="B17" s="2" t="s">
        <v>16</v>
      </c>
      <c r="C17" s="24">
        <f t="shared" si="8"/>
        <v>0</v>
      </c>
      <c r="D17" s="24">
        <f t="shared" si="9"/>
        <v>8500</v>
      </c>
      <c r="E17" s="24">
        <f t="shared" si="10"/>
        <v>-8500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>
        <f t="shared" si="2"/>
        <v>0</v>
      </c>
      <c r="S17" s="26"/>
      <c r="T17" s="26"/>
      <c r="U17" s="26"/>
      <c r="V17" s="26">
        <f>'GRUNNLAG HOVED OG DRIFT'!L4</f>
        <v>8500</v>
      </c>
      <c r="W17" s="26"/>
      <c r="X17" s="26"/>
      <c r="Y17" s="26"/>
      <c r="Z17" s="26"/>
      <c r="AA17" s="26"/>
      <c r="AB17" s="26"/>
      <c r="AC17" s="26"/>
      <c r="AD17" s="26"/>
      <c r="AE17" s="26">
        <f t="shared" si="4"/>
        <v>8500</v>
      </c>
      <c r="AF17" s="23" t="e">
        <f>#N/A</f>
        <v>#N/A</v>
      </c>
      <c r="AG17" s="23">
        <f t="shared" si="7"/>
        <v>8500</v>
      </c>
      <c r="AH17" s="23" t="e">
        <f>#N/A</f>
        <v>#N/A</v>
      </c>
    </row>
    <row r="18" spans="1:34" ht="13.5" hidden="1" customHeight="1" outlineLevel="2" x14ac:dyDescent="0.35">
      <c r="A18" s="1">
        <v>1013</v>
      </c>
      <c r="B18" s="2" t="s">
        <v>17</v>
      </c>
      <c r="C18" s="24">
        <f t="shared" si="8"/>
        <v>0</v>
      </c>
      <c r="D18" s="24">
        <f t="shared" si="9"/>
        <v>0</v>
      </c>
      <c r="E18" s="24">
        <f t="shared" si="10"/>
        <v>0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>
        <f t="shared" si="2"/>
        <v>0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>
        <f t="shared" si="4"/>
        <v>0</v>
      </c>
      <c r="AF18" s="23" t="e">
        <f>#N/A</f>
        <v>#N/A</v>
      </c>
      <c r="AG18" s="23">
        <f t="shared" si="7"/>
        <v>0</v>
      </c>
      <c r="AH18" s="23" t="e">
        <f>#N/A</f>
        <v>#N/A</v>
      </c>
    </row>
    <row r="19" spans="1:34" ht="13.5" hidden="1" customHeight="1" outlineLevel="2" x14ac:dyDescent="0.35">
      <c r="A19" s="1">
        <v>1014</v>
      </c>
      <c r="B19" s="2" t="s">
        <v>18</v>
      </c>
      <c r="C19" s="24">
        <f t="shared" si="8"/>
        <v>0</v>
      </c>
      <c r="D19" s="24">
        <f t="shared" si="9"/>
        <v>0</v>
      </c>
      <c r="E19" s="24">
        <f t="shared" si="10"/>
        <v>0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>
        <f t="shared" si="2"/>
        <v>0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>
        <f t="shared" si="4"/>
        <v>0</v>
      </c>
      <c r="AF19" s="23" t="e">
        <f>#N/A</f>
        <v>#N/A</v>
      </c>
      <c r="AG19" s="23">
        <f t="shared" si="7"/>
        <v>0</v>
      </c>
      <c r="AH19" s="23" t="e">
        <f>#N/A</f>
        <v>#N/A</v>
      </c>
    </row>
    <row r="20" spans="1:34" ht="13.5" hidden="1" customHeight="1" outlineLevel="2" x14ac:dyDescent="0.35">
      <c r="A20" s="1">
        <v>1015</v>
      </c>
      <c r="B20" s="2" t="s">
        <v>19</v>
      </c>
      <c r="C20" s="24">
        <f t="shared" si="8"/>
        <v>0</v>
      </c>
      <c r="D20" s="24">
        <f t="shared" si="9"/>
        <v>0</v>
      </c>
      <c r="E20" s="24">
        <f t="shared" si="10"/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>
        <f t="shared" si="2"/>
        <v>0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>
        <f t="shared" si="4"/>
        <v>0</v>
      </c>
      <c r="AF20" s="23" t="e">
        <f>#N/A</f>
        <v>#N/A</v>
      </c>
      <c r="AG20" s="23">
        <f t="shared" si="7"/>
        <v>0</v>
      </c>
      <c r="AH20" s="23" t="e">
        <f>#N/A</f>
        <v>#N/A</v>
      </c>
    </row>
    <row r="21" spans="1:34" ht="13.5" hidden="1" customHeight="1" outlineLevel="2" x14ac:dyDescent="0.35">
      <c r="A21" s="1">
        <v>1016</v>
      </c>
      <c r="B21" s="2" t="s">
        <v>20</v>
      </c>
      <c r="C21" s="24">
        <f t="shared" si="8"/>
        <v>0</v>
      </c>
      <c r="D21" s="24">
        <f t="shared" si="9"/>
        <v>0</v>
      </c>
      <c r="E21" s="24">
        <f t="shared" si="10"/>
        <v>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>
        <f t="shared" si="2"/>
        <v>0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>
        <f t="shared" si="4"/>
        <v>0</v>
      </c>
      <c r="AF21" s="23" t="e">
        <f>#N/A</f>
        <v>#N/A</v>
      </c>
      <c r="AG21" s="23">
        <f t="shared" si="7"/>
        <v>0</v>
      </c>
      <c r="AH21" s="23" t="e">
        <f>#N/A</f>
        <v>#N/A</v>
      </c>
    </row>
    <row r="22" spans="1:34" ht="13.5" hidden="1" customHeight="1" outlineLevel="2" x14ac:dyDescent="0.35">
      <c r="A22" s="1">
        <v>1017</v>
      </c>
      <c r="B22" s="2" t="s">
        <v>21</v>
      </c>
      <c r="C22" s="24">
        <f t="shared" si="8"/>
        <v>0</v>
      </c>
      <c r="D22" s="24">
        <f t="shared" si="9"/>
        <v>0</v>
      </c>
      <c r="E22" s="24">
        <f t="shared" si="10"/>
        <v>0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>
        <f t="shared" si="2"/>
        <v>0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>
        <f t="shared" si="4"/>
        <v>0</v>
      </c>
      <c r="AF22" s="23" t="e">
        <f>#N/A</f>
        <v>#N/A</v>
      </c>
      <c r="AG22" s="23">
        <f t="shared" si="7"/>
        <v>0</v>
      </c>
      <c r="AH22" s="23" t="e">
        <f>#N/A</f>
        <v>#N/A</v>
      </c>
    </row>
    <row r="23" spans="1:34" ht="13.5" hidden="1" customHeight="1" outlineLevel="2" x14ac:dyDescent="0.35">
      <c r="A23" s="1">
        <v>1018</v>
      </c>
      <c r="B23" s="2" t="s">
        <v>22</v>
      </c>
      <c r="C23" s="24">
        <f t="shared" si="8"/>
        <v>0</v>
      </c>
      <c r="D23" s="24">
        <f t="shared" si="9"/>
        <v>0</v>
      </c>
      <c r="E23" s="24">
        <f t="shared" si="10"/>
        <v>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>
        <f t="shared" si="2"/>
        <v>0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>
        <f t="shared" si="4"/>
        <v>0</v>
      </c>
      <c r="AF23" s="23" t="e">
        <f>#N/A</f>
        <v>#N/A</v>
      </c>
      <c r="AG23" s="23">
        <f t="shared" si="7"/>
        <v>0</v>
      </c>
      <c r="AH23" s="23" t="e">
        <f>#N/A</f>
        <v>#N/A</v>
      </c>
    </row>
    <row r="24" spans="1:34" ht="13.5" hidden="1" customHeight="1" outlineLevel="2" x14ac:dyDescent="0.35">
      <c r="A24" s="1">
        <v>1019</v>
      </c>
      <c r="B24" s="2" t="s">
        <v>23</v>
      </c>
      <c r="C24" s="24">
        <f t="shared" si="8"/>
        <v>0</v>
      </c>
      <c r="D24" s="24">
        <f t="shared" si="9"/>
        <v>0</v>
      </c>
      <c r="E24" s="24">
        <f t="shared" si="10"/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>
        <f t="shared" si="2"/>
        <v>0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>
        <f t="shared" si="4"/>
        <v>0</v>
      </c>
      <c r="AF24" s="23" t="e">
        <f>#N/A</f>
        <v>#N/A</v>
      </c>
      <c r="AG24" s="23">
        <f t="shared" si="7"/>
        <v>0</v>
      </c>
      <c r="AH24" s="23" t="e">
        <f>#N/A</f>
        <v>#N/A</v>
      </c>
    </row>
    <row r="25" spans="1:34" ht="15.75" hidden="1" customHeight="1" outlineLevel="2" x14ac:dyDescent="0.35">
      <c r="A25" s="1">
        <v>1020</v>
      </c>
      <c r="B25" s="2" t="s">
        <v>24</v>
      </c>
      <c r="C25" s="24">
        <f t="shared" si="8"/>
        <v>0</v>
      </c>
      <c r="D25" s="24">
        <f t="shared" si="9"/>
        <v>0</v>
      </c>
      <c r="E25" s="24">
        <f t="shared" si="10"/>
        <v>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>
        <f t="shared" si="2"/>
        <v>0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>
        <f t="shared" si="4"/>
        <v>0</v>
      </c>
      <c r="AF25" s="23" t="e">
        <f>#N/A</f>
        <v>#N/A</v>
      </c>
      <c r="AG25" s="23">
        <f t="shared" si="7"/>
        <v>0</v>
      </c>
      <c r="AH25" s="23" t="e">
        <f>#N/A</f>
        <v>#N/A</v>
      </c>
    </row>
    <row r="26" spans="1:34" ht="13.5" hidden="1" customHeight="1" outlineLevel="2" x14ac:dyDescent="0.35">
      <c r="A26" s="1">
        <v>1021</v>
      </c>
      <c r="B26" s="2" t="s">
        <v>25</v>
      </c>
      <c r="C26" s="24">
        <f t="shared" si="8"/>
        <v>0</v>
      </c>
      <c r="D26" s="24">
        <f t="shared" si="9"/>
        <v>0</v>
      </c>
      <c r="E26" s="24">
        <f t="shared" si="10"/>
        <v>0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>
        <f t="shared" si="2"/>
        <v>0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>
        <f t="shared" si="4"/>
        <v>0</v>
      </c>
      <c r="AF26" s="23" t="e">
        <f>#N/A</f>
        <v>#N/A</v>
      </c>
      <c r="AG26" s="23">
        <f t="shared" si="7"/>
        <v>0</v>
      </c>
      <c r="AH26" s="23" t="e">
        <f>#N/A</f>
        <v>#N/A</v>
      </c>
    </row>
    <row r="27" spans="1:34" ht="13.5" hidden="1" customHeight="1" outlineLevel="2" x14ac:dyDescent="0.35">
      <c r="A27" s="3">
        <v>1022</v>
      </c>
      <c r="B27" s="4" t="s">
        <v>26</v>
      </c>
      <c r="C27" s="24">
        <f t="shared" si="8"/>
        <v>215000</v>
      </c>
      <c r="D27" s="24">
        <f t="shared" si="9"/>
        <v>55000</v>
      </c>
      <c r="E27" s="24">
        <f t="shared" si="10"/>
        <v>160000</v>
      </c>
      <c r="F27" s="27">
        <v>160000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v>55000</v>
      </c>
      <c r="Q27" s="25"/>
      <c r="R27" s="25">
        <f t="shared" si="2"/>
        <v>215000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>
        <v>55000</v>
      </c>
      <c r="AE27" s="26">
        <f t="shared" si="4"/>
        <v>55000</v>
      </c>
      <c r="AF27" s="23" t="e">
        <f>#N/A</f>
        <v>#N/A</v>
      </c>
      <c r="AG27" s="23">
        <f t="shared" si="7"/>
        <v>55000</v>
      </c>
      <c r="AH27" s="23" t="e">
        <f>#N/A</f>
        <v>#N/A</v>
      </c>
    </row>
    <row r="28" spans="1:34" ht="13.5" hidden="1" customHeight="1" outlineLevel="1" collapsed="1" x14ac:dyDescent="0.25">
      <c r="A28" s="21">
        <v>2000</v>
      </c>
      <c r="B28" s="22" t="s">
        <v>115</v>
      </c>
      <c r="C28" s="23">
        <f t="shared" ref="C28:Q28" si="11">SUM(C29:C35)</f>
        <v>0</v>
      </c>
      <c r="D28" s="23">
        <f t="shared" si="11"/>
        <v>268473.08400000009</v>
      </c>
      <c r="E28" s="23">
        <f t="shared" si="11"/>
        <v>-268473.08400000009</v>
      </c>
      <c r="F28" s="23">
        <f t="shared" si="11"/>
        <v>0</v>
      </c>
      <c r="G28" s="23">
        <f t="shared" si="11"/>
        <v>0</v>
      </c>
      <c r="H28" s="23">
        <f t="shared" si="11"/>
        <v>0</v>
      </c>
      <c r="I28" s="23">
        <f t="shared" si="11"/>
        <v>0</v>
      </c>
      <c r="J28" s="23">
        <f t="shared" si="11"/>
        <v>0</v>
      </c>
      <c r="K28" s="23">
        <f t="shared" si="11"/>
        <v>0</v>
      </c>
      <c r="L28" s="23">
        <f t="shared" si="11"/>
        <v>0</v>
      </c>
      <c r="M28" s="23">
        <f t="shared" si="11"/>
        <v>0</v>
      </c>
      <c r="N28" s="23">
        <f t="shared" si="11"/>
        <v>0</v>
      </c>
      <c r="O28" s="23">
        <f t="shared" si="11"/>
        <v>0</v>
      </c>
      <c r="P28" s="23">
        <f t="shared" si="11"/>
        <v>0</v>
      </c>
      <c r="Q28" s="23">
        <f t="shared" si="11"/>
        <v>0</v>
      </c>
      <c r="R28" s="23">
        <f t="shared" si="2"/>
        <v>0</v>
      </c>
      <c r="S28" s="23">
        <f t="shared" ref="S28:AD28" si="12">SUM(S29:S35)</f>
        <v>22372.757000000001</v>
      </c>
      <c r="T28" s="23">
        <f t="shared" si="12"/>
        <v>22372.757000000001</v>
      </c>
      <c r="U28" s="23">
        <f t="shared" si="12"/>
        <v>22372.757000000001</v>
      </c>
      <c r="V28" s="23">
        <f t="shared" si="12"/>
        <v>22372.757000000001</v>
      </c>
      <c r="W28" s="23">
        <f t="shared" si="12"/>
        <v>22372.757000000001</v>
      </c>
      <c r="X28" s="23">
        <f t="shared" si="12"/>
        <v>22372.757000000001</v>
      </c>
      <c r="Y28" s="23">
        <f t="shared" si="12"/>
        <v>22372.757000000001</v>
      </c>
      <c r="Z28" s="23">
        <f t="shared" si="12"/>
        <v>22372.757000000001</v>
      </c>
      <c r="AA28" s="23">
        <f t="shared" si="12"/>
        <v>22372.757000000001</v>
      </c>
      <c r="AB28" s="23">
        <f t="shared" si="12"/>
        <v>22372.757000000001</v>
      </c>
      <c r="AC28" s="23">
        <f t="shared" si="12"/>
        <v>22372.757000000001</v>
      </c>
      <c r="AD28" s="23">
        <f t="shared" si="12"/>
        <v>22372.757000000001</v>
      </c>
      <c r="AE28" s="23">
        <f t="shared" si="4"/>
        <v>268473.08400000009</v>
      </c>
      <c r="AF28" s="23" t="e">
        <f>#N/A</f>
        <v>#N/A</v>
      </c>
      <c r="AG28" s="23">
        <f t="shared" si="7"/>
        <v>268473.08400000009</v>
      </c>
      <c r="AH28" s="23" t="e">
        <f>#N/A</f>
        <v>#N/A</v>
      </c>
    </row>
    <row r="29" spans="1:34" ht="13.5" hidden="1" customHeight="1" outlineLevel="2" x14ac:dyDescent="0.35">
      <c r="A29" s="3">
        <v>2001</v>
      </c>
      <c r="B29" s="4" t="s">
        <v>27</v>
      </c>
      <c r="C29" s="24">
        <f t="shared" ref="C29:C35" si="13">R29</f>
        <v>0</v>
      </c>
      <c r="D29" s="24">
        <f t="shared" ref="D29:D35" si="14">AE29</f>
        <v>268473.08400000009</v>
      </c>
      <c r="E29" s="24">
        <f t="shared" ref="E29:E35" si="15">C29-D29</f>
        <v>-268473.08400000009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>
        <f t="shared" si="2"/>
        <v>0</v>
      </c>
      <c r="S29" s="26">
        <f>ANSATTE!J13+ANSATTE!K13+ANSATTE!L13+ANSATTE!J15+ANSATTE!K15+ANSATTE!L15+ANSATTE!J17+ANSATTE!K17+ANSATTE!L17</f>
        <v>22372.757000000001</v>
      </c>
      <c r="T29" s="26">
        <v>22372.757000000001</v>
      </c>
      <c r="U29" s="26">
        <v>22372.757000000001</v>
      </c>
      <c r="V29" s="26">
        <v>22372.757000000001</v>
      </c>
      <c r="W29" s="26">
        <v>22372.757000000001</v>
      </c>
      <c r="X29" s="26">
        <v>22372.757000000001</v>
      </c>
      <c r="Y29" s="26">
        <v>22372.757000000001</v>
      </c>
      <c r="Z29" s="26">
        <v>22372.757000000001</v>
      </c>
      <c r="AA29" s="26">
        <v>22372.757000000001</v>
      </c>
      <c r="AB29" s="26">
        <v>22372.757000000001</v>
      </c>
      <c r="AC29" s="26">
        <v>22372.757000000001</v>
      </c>
      <c r="AD29" s="26">
        <v>22372.757000000001</v>
      </c>
      <c r="AE29" s="26">
        <f t="shared" si="4"/>
        <v>268473.08400000009</v>
      </c>
      <c r="AF29" s="23" t="e">
        <f>#N/A</f>
        <v>#N/A</v>
      </c>
      <c r="AG29" s="23">
        <f t="shared" si="7"/>
        <v>268473.08400000009</v>
      </c>
      <c r="AH29" s="23" t="e">
        <f>#N/A</f>
        <v>#N/A</v>
      </c>
    </row>
    <row r="30" spans="1:34" ht="13.5" hidden="1" customHeight="1" outlineLevel="2" x14ac:dyDescent="0.35">
      <c r="A30" s="1">
        <v>2002</v>
      </c>
      <c r="B30" s="5" t="s">
        <v>28</v>
      </c>
      <c r="C30" s="24">
        <f t="shared" si="13"/>
        <v>0</v>
      </c>
      <c r="D30" s="24">
        <f t="shared" si="14"/>
        <v>0</v>
      </c>
      <c r="E30" s="24">
        <f t="shared" si="15"/>
        <v>0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>
        <f t="shared" si="2"/>
        <v>0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>
        <f t="shared" si="4"/>
        <v>0</v>
      </c>
      <c r="AF30" s="23" t="e">
        <f>#N/A</f>
        <v>#N/A</v>
      </c>
      <c r="AG30" s="23">
        <f t="shared" si="7"/>
        <v>0</v>
      </c>
      <c r="AH30" s="23" t="e">
        <f>#N/A</f>
        <v>#N/A</v>
      </c>
    </row>
    <row r="31" spans="1:34" ht="13.5" hidden="1" customHeight="1" outlineLevel="2" x14ac:dyDescent="0.35">
      <c r="A31" s="1">
        <v>2003</v>
      </c>
      <c r="B31" s="2" t="s">
        <v>29</v>
      </c>
      <c r="C31" s="24">
        <f t="shared" si="13"/>
        <v>0</v>
      </c>
      <c r="D31" s="24">
        <f t="shared" si="14"/>
        <v>0</v>
      </c>
      <c r="E31" s="24">
        <f t="shared" si="15"/>
        <v>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>
        <f t="shared" si="2"/>
        <v>0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>
        <f t="shared" si="4"/>
        <v>0</v>
      </c>
      <c r="AF31" s="23" t="e">
        <f>#N/A</f>
        <v>#N/A</v>
      </c>
      <c r="AG31" s="23">
        <f t="shared" si="7"/>
        <v>0</v>
      </c>
      <c r="AH31" s="23" t="e">
        <f>#N/A</f>
        <v>#N/A</v>
      </c>
    </row>
    <row r="32" spans="1:34" ht="15.75" hidden="1" customHeight="1" outlineLevel="2" x14ac:dyDescent="0.35">
      <c r="A32" s="1">
        <v>2004</v>
      </c>
      <c r="B32" s="2" t="s">
        <v>30</v>
      </c>
      <c r="C32" s="24">
        <f t="shared" si="13"/>
        <v>0</v>
      </c>
      <c r="D32" s="24">
        <f t="shared" si="14"/>
        <v>0</v>
      </c>
      <c r="E32" s="24">
        <f t="shared" si="15"/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>
        <f t="shared" si="2"/>
        <v>0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>
        <f t="shared" si="4"/>
        <v>0</v>
      </c>
      <c r="AF32" s="23" t="e">
        <f>#N/A</f>
        <v>#N/A</v>
      </c>
      <c r="AG32" s="23">
        <f t="shared" si="7"/>
        <v>0</v>
      </c>
      <c r="AH32" s="23" t="e">
        <f>#N/A</f>
        <v>#N/A</v>
      </c>
    </row>
    <row r="33" spans="1:34" ht="15.75" hidden="1" customHeight="1" outlineLevel="2" x14ac:dyDescent="0.35">
      <c r="A33" s="1">
        <v>2005</v>
      </c>
      <c r="B33" s="2" t="s">
        <v>31</v>
      </c>
      <c r="C33" s="24">
        <f t="shared" si="13"/>
        <v>0</v>
      </c>
      <c r="D33" s="24">
        <f t="shared" si="14"/>
        <v>0</v>
      </c>
      <c r="E33" s="24">
        <f t="shared" si="15"/>
        <v>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>
        <f t="shared" si="2"/>
        <v>0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>
        <f t="shared" si="4"/>
        <v>0</v>
      </c>
      <c r="AF33" s="23" t="e">
        <f>#N/A</f>
        <v>#N/A</v>
      </c>
      <c r="AG33" s="23">
        <f t="shared" si="7"/>
        <v>0</v>
      </c>
      <c r="AH33" s="23" t="e">
        <f>#N/A</f>
        <v>#N/A</v>
      </c>
    </row>
    <row r="34" spans="1:34" ht="13.5" hidden="1" customHeight="1" outlineLevel="2" x14ac:dyDescent="0.35">
      <c r="A34" s="1">
        <v>2006</v>
      </c>
      <c r="B34" s="2" t="s">
        <v>32</v>
      </c>
      <c r="C34" s="24">
        <f t="shared" si="13"/>
        <v>0</v>
      </c>
      <c r="D34" s="24">
        <f t="shared" si="14"/>
        <v>0</v>
      </c>
      <c r="E34" s="24">
        <f t="shared" si="15"/>
        <v>0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>
        <f t="shared" si="2"/>
        <v>0</v>
      </c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>
        <f t="shared" si="4"/>
        <v>0</v>
      </c>
      <c r="AF34" s="23" t="e">
        <f>#N/A</f>
        <v>#N/A</v>
      </c>
      <c r="AG34" s="23">
        <f t="shared" si="7"/>
        <v>0</v>
      </c>
      <c r="AH34" s="23" t="e">
        <f>#N/A</f>
        <v>#N/A</v>
      </c>
    </row>
    <row r="35" spans="1:34" ht="13.5" hidden="1" customHeight="1" outlineLevel="2" x14ac:dyDescent="0.35">
      <c r="A35" s="1">
        <v>2007</v>
      </c>
      <c r="B35" s="2" t="s">
        <v>33</v>
      </c>
      <c r="C35" s="24">
        <f t="shared" si="13"/>
        <v>0</v>
      </c>
      <c r="D35" s="24">
        <f t="shared" si="14"/>
        <v>0</v>
      </c>
      <c r="E35" s="24">
        <f t="shared" si="15"/>
        <v>0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>
        <f t="shared" si="2"/>
        <v>0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>
        <f t="shared" si="4"/>
        <v>0</v>
      </c>
      <c r="AF35" s="23" t="e">
        <f>#N/A</f>
        <v>#N/A</v>
      </c>
      <c r="AG35" s="23">
        <f t="shared" si="7"/>
        <v>0</v>
      </c>
      <c r="AH35" s="23" t="e">
        <f>#N/A</f>
        <v>#N/A</v>
      </c>
    </row>
    <row r="36" spans="1:34" ht="13.5" hidden="1" customHeight="1" outlineLevel="1" collapsed="1" x14ac:dyDescent="0.25">
      <c r="A36" s="21">
        <v>3000</v>
      </c>
      <c r="B36" s="22" t="s">
        <v>116</v>
      </c>
      <c r="C36" s="23">
        <f t="shared" ref="C36:AE36" si="16">SUM(C37:C51)</f>
        <v>1033500</v>
      </c>
      <c r="D36" s="23">
        <f t="shared" si="16"/>
        <v>1278604.9720000001</v>
      </c>
      <c r="E36" s="23">
        <f t="shared" si="16"/>
        <v>-245104.97200000004</v>
      </c>
      <c r="F36" s="23">
        <f t="shared" si="16"/>
        <v>3500</v>
      </c>
      <c r="G36" s="23">
        <f t="shared" si="16"/>
        <v>0</v>
      </c>
      <c r="H36" s="23">
        <f t="shared" si="16"/>
        <v>0</v>
      </c>
      <c r="I36" s="23">
        <f t="shared" si="16"/>
        <v>0</v>
      </c>
      <c r="J36" s="23">
        <f t="shared" si="16"/>
        <v>125000</v>
      </c>
      <c r="K36" s="23">
        <f t="shared" si="16"/>
        <v>90000</v>
      </c>
      <c r="L36" s="23">
        <f t="shared" si="16"/>
        <v>0</v>
      </c>
      <c r="M36" s="23">
        <f t="shared" si="16"/>
        <v>600000</v>
      </c>
      <c r="N36" s="23">
        <f t="shared" si="16"/>
        <v>0</v>
      </c>
      <c r="O36" s="23">
        <f t="shared" si="16"/>
        <v>125000</v>
      </c>
      <c r="P36" s="23">
        <f t="shared" si="16"/>
        <v>0</v>
      </c>
      <c r="Q36" s="23">
        <f t="shared" si="16"/>
        <v>90000</v>
      </c>
      <c r="R36" s="23">
        <f t="shared" si="16"/>
        <v>1033500</v>
      </c>
      <c r="S36" s="23">
        <f t="shared" si="16"/>
        <v>52383.747666666663</v>
      </c>
      <c r="T36" s="23">
        <f t="shared" si="16"/>
        <v>52383.747666666663</v>
      </c>
      <c r="U36" s="23">
        <f t="shared" si="16"/>
        <v>77383.747666666663</v>
      </c>
      <c r="V36" s="23">
        <f t="shared" si="16"/>
        <v>77383.747666666663</v>
      </c>
      <c r="W36" s="23">
        <f t="shared" si="16"/>
        <v>77383.747666666663</v>
      </c>
      <c r="X36" s="23">
        <f t="shared" si="16"/>
        <v>102383.74766666666</v>
      </c>
      <c r="Y36" s="23">
        <f t="shared" si="16"/>
        <v>152383.74766666666</v>
      </c>
      <c r="Z36" s="23">
        <f t="shared" si="16"/>
        <v>452383.74766666663</v>
      </c>
      <c r="AA36" s="23">
        <f t="shared" si="16"/>
        <v>52383.747666666663</v>
      </c>
      <c r="AB36" s="23">
        <f t="shared" si="16"/>
        <v>77383.747666666663</v>
      </c>
      <c r="AC36" s="23">
        <f t="shared" si="16"/>
        <v>52383.747666666663</v>
      </c>
      <c r="AD36" s="23">
        <f t="shared" si="16"/>
        <v>52383.747666666663</v>
      </c>
      <c r="AE36" s="23">
        <f t="shared" si="16"/>
        <v>1278604.9720000001</v>
      </c>
      <c r="AF36" s="23" t="e">
        <f>#N/A</f>
        <v>#N/A</v>
      </c>
      <c r="AG36" s="23">
        <f t="shared" si="7"/>
        <v>1278604.9720000001</v>
      </c>
      <c r="AH36" s="23" t="e">
        <f>#N/A</f>
        <v>#N/A</v>
      </c>
    </row>
    <row r="37" spans="1:34" ht="13.5" hidden="1" customHeight="1" outlineLevel="2" x14ac:dyDescent="0.35">
      <c r="A37" s="3">
        <v>3002</v>
      </c>
      <c r="B37" s="88" t="s">
        <v>330</v>
      </c>
      <c r="C37" s="24">
        <f t="shared" ref="C37:C51" si="17">R37</f>
        <v>50000</v>
      </c>
      <c r="D37" s="24">
        <f t="shared" ref="D37:D51" si="18">AE37</f>
        <v>50000</v>
      </c>
      <c r="E37" s="24">
        <f t="shared" ref="E37:E51" si="19">C37-D37</f>
        <v>0</v>
      </c>
      <c r="F37" s="25"/>
      <c r="G37" s="25"/>
      <c r="H37" s="25"/>
      <c r="I37" s="25"/>
      <c r="J37" s="25">
        <f>'GRUNNLAG HOVED OG DRIFT'!M6</f>
        <v>25000</v>
      </c>
      <c r="K37" s="25"/>
      <c r="L37" s="25"/>
      <c r="M37" s="25"/>
      <c r="N37" s="25"/>
      <c r="O37" s="25">
        <f>'GRUNNLAG HOVED OG DRIFT'!W6</f>
        <v>25000</v>
      </c>
      <c r="P37" s="25"/>
      <c r="Q37" s="25"/>
      <c r="R37" s="25">
        <f t="shared" ref="R37:R51" si="20">SUM(F37:Q37)</f>
        <v>50000</v>
      </c>
      <c r="S37" s="26"/>
      <c r="T37" s="26"/>
      <c r="U37" s="26">
        <f>'GRUNNLAG HOVED OG DRIFT'!J6</f>
        <v>25000</v>
      </c>
      <c r="V37" s="26"/>
      <c r="W37" s="26"/>
      <c r="X37" s="26"/>
      <c r="Y37" s="26"/>
      <c r="Z37" s="26"/>
      <c r="AA37" s="26"/>
      <c r="AB37" s="26">
        <f>'GRUNNLAG HOVED OG DRIFT'!X6</f>
        <v>25000</v>
      </c>
      <c r="AC37" s="26"/>
      <c r="AD37" s="26"/>
      <c r="AE37" s="26">
        <f t="shared" ref="AE37:AE51" si="21">SUM(S37:AD37)</f>
        <v>50000</v>
      </c>
      <c r="AF37" s="23" t="e">
        <f>#N/A</f>
        <v>#N/A</v>
      </c>
      <c r="AG37" s="23">
        <f t="shared" si="7"/>
        <v>50000</v>
      </c>
      <c r="AH37" s="23" t="e">
        <f>#N/A</f>
        <v>#N/A</v>
      </c>
    </row>
    <row r="38" spans="1:34" ht="13.5" hidden="1" customHeight="1" outlineLevel="2" x14ac:dyDescent="0.35">
      <c r="A38" s="3">
        <v>3003</v>
      </c>
      <c r="B38" s="4" t="s">
        <v>35</v>
      </c>
      <c r="C38" s="24">
        <f t="shared" si="17"/>
        <v>183500</v>
      </c>
      <c r="D38" s="24">
        <f t="shared" si="18"/>
        <v>180000</v>
      </c>
      <c r="E38" s="24">
        <f t="shared" si="19"/>
        <v>3500</v>
      </c>
      <c r="F38" s="25">
        <f>'GRUNNLAG HOVED OG DRIFT'!E7</f>
        <v>3500</v>
      </c>
      <c r="G38" s="25"/>
      <c r="H38" s="25"/>
      <c r="I38" s="25"/>
      <c r="J38" s="25"/>
      <c r="K38" s="25">
        <f>'GRUNNLAG HOVED OG DRIFT'!O8</f>
        <v>90000</v>
      </c>
      <c r="L38" s="25"/>
      <c r="M38" s="25"/>
      <c r="N38" s="25"/>
      <c r="O38" s="25"/>
      <c r="P38" s="25"/>
      <c r="Q38" s="25">
        <f>'GRUNNLAG HOVED OG DRIFT'!AA8</f>
        <v>90000</v>
      </c>
      <c r="R38" s="25">
        <f t="shared" si="20"/>
        <v>183500</v>
      </c>
      <c r="S38" s="26">
        <f>'GRUNNLAG HOVED OG DRIFT'!F8</f>
        <v>15000</v>
      </c>
      <c r="T38" s="26">
        <f>S38</f>
        <v>15000</v>
      </c>
      <c r="U38" s="26">
        <f t="shared" ref="U38:AD38" si="22">T38</f>
        <v>15000</v>
      </c>
      <c r="V38" s="26">
        <f t="shared" si="22"/>
        <v>15000</v>
      </c>
      <c r="W38" s="26">
        <f t="shared" si="22"/>
        <v>15000</v>
      </c>
      <c r="X38" s="26">
        <f t="shared" si="22"/>
        <v>15000</v>
      </c>
      <c r="Y38" s="26">
        <f t="shared" si="22"/>
        <v>15000</v>
      </c>
      <c r="Z38" s="26">
        <f t="shared" si="22"/>
        <v>15000</v>
      </c>
      <c r="AA38" s="26">
        <f t="shared" si="22"/>
        <v>15000</v>
      </c>
      <c r="AB38" s="26">
        <f t="shared" si="22"/>
        <v>15000</v>
      </c>
      <c r="AC38" s="26">
        <f t="shared" si="22"/>
        <v>15000</v>
      </c>
      <c r="AD38" s="26">
        <f t="shared" si="22"/>
        <v>15000</v>
      </c>
      <c r="AE38" s="26">
        <f t="shared" si="21"/>
        <v>180000</v>
      </c>
      <c r="AF38" s="23" t="e">
        <f>#N/A</f>
        <v>#N/A</v>
      </c>
      <c r="AG38" s="23">
        <f t="shared" si="7"/>
        <v>180000</v>
      </c>
      <c r="AH38" s="23" t="e">
        <f>#N/A</f>
        <v>#N/A</v>
      </c>
    </row>
    <row r="39" spans="1:34" ht="15.75" hidden="1" customHeight="1" outlineLevel="2" x14ac:dyDescent="0.35">
      <c r="A39" s="3">
        <v>3004</v>
      </c>
      <c r="B39" s="4" t="s">
        <v>36</v>
      </c>
      <c r="C39" s="24">
        <f t="shared" si="17"/>
        <v>200000</v>
      </c>
      <c r="D39" s="24">
        <f t="shared" si="18"/>
        <v>199999.99999999997</v>
      </c>
      <c r="E39" s="24">
        <f t="shared" si="19"/>
        <v>0</v>
      </c>
      <c r="F39" s="25"/>
      <c r="G39" s="25"/>
      <c r="H39" s="25"/>
      <c r="I39" s="25"/>
      <c r="J39" s="25">
        <f>'GRUNNLAG HOVED OG DRIFT'!M9</f>
        <v>100000</v>
      </c>
      <c r="K39" s="25"/>
      <c r="L39" s="25"/>
      <c r="M39" s="25"/>
      <c r="N39" s="25"/>
      <c r="O39" s="25">
        <f>'GRUNNLAG HOVED OG DRIFT'!W9</f>
        <v>100000</v>
      </c>
      <c r="P39" s="25"/>
      <c r="Q39" s="25"/>
      <c r="R39" s="25">
        <f t="shared" si="20"/>
        <v>200000</v>
      </c>
      <c r="S39" s="26">
        <f>'GRUNNLAG HOVED OG DRIFT'!F9</f>
        <v>16666.666666666668</v>
      </c>
      <c r="T39" s="89">
        <f>S39</f>
        <v>16666.666666666668</v>
      </c>
      <c r="U39" s="89">
        <f t="shared" ref="U39:AD39" si="23">T39</f>
        <v>16666.666666666668</v>
      </c>
      <c r="V39" s="89">
        <f t="shared" si="23"/>
        <v>16666.666666666668</v>
      </c>
      <c r="W39" s="89">
        <f t="shared" si="23"/>
        <v>16666.666666666668</v>
      </c>
      <c r="X39" s="89">
        <f t="shared" si="23"/>
        <v>16666.666666666668</v>
      </c>
      <c r="Y39" s="89">
        <f t="shared" si="23"/>
        <v>16666.666666666668</v>
      </c>
      <c r="Z39" s="89">
        <f t="shared" si="23"/>
        <v>16666.666666666668</v>
      </c>
      <c r="AA39" s="89">
        <f t="shared" si="23"/>
        <v>16666.666666666668</v>
      </c>
      <c r="AB39" s="89">
        <f t="shared" si="23"/>
        <v>16666.666666666668</v>
      </c>
      <c r="AC39" s="89">
        <f t="shared" si="23"/>
        <v>16666.666666666668</v>
      </c>
      <c r="AD39" s="89">
        <f t="shared" si="23"/>
        <v>16666.666666666668</v>
      </c>
      <c r="AE39" s="26">
        <f t="shared" si="21"/>
        <v>199999.99999999997</v>
      </c>
      <c r="AF39" s="23" t="e">
        <f>#N/A</f>
        <v>#N/A</v>
      </c>
      <c r="AG39" s="23">
        <f t="shared" si="7"/>
        <v>199999.99999999997</v>
      </c>
      <c r="AH39" s="23" t="e">
        <f>#N/A</f>
        <v>#N/A</v>
      </c>
    </row>
    <row r="40" spans="1:34" ht="15.75" hidden="1" customHeight="1" outlineLevel="2" x14ac:dyDescent="0.35">
      <c r="A40" s="1">
        <v>3005</v>
      </c>
      <c r="B40" s="2" t="s">
        <v>37</v>
      </c>
      <c r="C40" s="24">
        <f t="shared" si="17"/>
        <v>0</v>
      </c>
      <c r="D40" s="24">
        <f t="shared" si="18"/>
        <v>0</v>
      </c>
      <c r="E40" s="24">
        <f t="shared" si="19"/>
        <v>0</v>
      </c>
      <c r="F40" s="25"/>
      <c r="G40" s="25"/>
      <c r="H40" s="25"/>
      <c r="I40" s="25"/>
      <c r="J40" s="25"/>
      <c r="K40" s="25"/>
      <c r="L40" s="25"/>
      <c r="M40" s="27"/>
      <c r="N40" s="25"/>
      <c r="O40" s="25"/>
      <c r="P40" s="25"/>
      <c r="Q40" s="25"/>
      <c r="R40" s="25">
        <f t="shared" si="20"/>
        <v>0</v>
      </c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>
        <f t="shared" si="21"/>
        <v>0</v>
      </c>
      <c r="AF40" s="23" t="e">
        <f>#N/A</f>
        <v>#N/A</v>
      </c>
      <c r="AG40" s="23">
        <f t="shared" si="7"/>
        <v>0</v>
      </c>
      <c r="AH40" s="23" t="e">
        <f>#N/A</f>
        <v>#N/A</v>
      </c>
    </row>
    <row r="41" spans="1:34" ht="13.5" hidden="1" customHeight="1" outlineLevel="2" x14ac:dyDescent="0.35">
      <c r="A41" s="1">
        <v>3006</v>
      </c>
      <c r="B41" s="2" t="s">
        <v>38</v>
      </c>
      <c r="C41" s="24">
        <f t="shared" si="17"/>
        <v>0</v>
      </c>
      <c r="D41" s="24">
        <f t="shared" si="18"/>
        <v>0</v>
      </c>
      <c r="E41" s="24">
        <f t="shared" si="19"/>
        <v>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>
        <f t="shared" si="20"/>
        <v>0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>
        <f t="shared" si="21"/>
        <v>0</v>
      </c>
      <c r="AF41" s="23" t="e">
        <f>#N/A</f>
        <v>#N/A</v>
      </c>
      <c r="AG41" s="23">
        <f t="shared" si="7"/>
        <v>0</v>
      </c>
      <c r="AH41" s="23" t="e">
        <f>#N/A</f>
        <v>#N/A</v>
      </c>
    </row>
    <row r="42" spans="1:34" ht="13.5" hidden="1" customHeight="1" outlineLevel="2" x14ac:dyDescent="0.35">
      <c r="A42" s="1">
        <v>3010</v>
      </c>
      <c r="B42" s="2" t="s">
        <v>39</v>
      </c>
      <c r="C42" s="24">
        <f t="shared" si="17"/>
        <v>0</v>
      </c>
      <c r="D42" s="24">
        <f t="shared" si="18"/>
        <v>0</v>
      </c>
      <c r="E42" s="24">
        <f t="shared" si="19"/>
        <v>0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>
        <f t="shared" si="20"/>
        <v>0</v>
      </c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>
        <f t="shared" si="21"/>
        <v>0</v>
      </c>
      <c r="AF42" s="23" t="e">
        <f>#N/A</f>
        <v>#N/A</v>
      </c>
      <c r="AG42" s="23">
        <f t="shared" si="7"/>
        <v>0</v>
      </c>
      <c r="AH42" s="23" t="e">
        <f>#N/A</f>
        <v>#N/A</v>
      </c>
    </row>
    <row r="43" spans="1:34" ht="15.5" hidden="1" outlineLevel="2" x14ac:dyDescent="0.35">
      <c r="A43" s="1">
        <v>3012</v>
      </c>
      <c r="B43" s="2" t="s">
        <v>40</v>
      </c>
      <c r="C43" s="24">
        <f t="shared" si="17"/>
        <v>0</v>
      </c>
      <c r="D43" s="24">
        <f t="shared" si="18"/>
        <v>0</v>
      </c>
      <c r="E43" s="24">
        <f t="shared" si="19"/>
        <v>0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>
        <f t="shared" si="20"/>
        <v>0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>
        <f t="shared" si="21"/>
        <v>0</v>
      </c>
      <c r="AF43" s="23" t="e">
        <f>#N/A</f>
        <v>#N/A</v>
      </c>
      <c r="AG43" s="23">
        <f t="shared" si="7"/>
        <v>0</v>
      </c>
      <c r="AH43" s="23" t="e">
        <f>#N/A</f>
        <v>#N/A</v>
      </c>
    </row>
    <row r="44" spans="1:34" ht="13.5" hidden="1" customHeight="1" outlineLevel="2" x14ac:dyDescent="0.35">
      <c r="A44" s="1">
        <v>3013</v>
      </c>
      <c r="B44" s="2" t="s">
        <v>117</v>
      </c>
      <c r="C44" s="24">
        <f t="shared" si="17"/>
        <v>0</v>
      </c>
      <c r="D44" s="24">
        <f t="shared" si="18"/>
        <v>0</v>
      </c>
      <c r="E44" s="24">
        <f t="shared" si="19"/>
        <v>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>
        <f t="shared" si="20"/>
        <v>0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>
        <f t="shared" si="21"/>
        <v>0</v>
      </c>
      <c r="AF44" s="23" t="e">
        <f>#N/A</f>
        <v>#N/A</v>
      </c>
      <c r="AG44" s="23">
        <f t="shared" si="7"/>
        <v>0</v>
      </c>
      <c r="AH44" s="23" t="e">
        <f>#N/A</f>
        <v>#N/A</v>
      </c>
    </row>
    <row r="45" spans="1:34" ht="15.75" hidden="1" customHeight="1" outlineLevel="2" x14ac:dyDescent="0.35">
      <c r="A45" s="3">
        <v>3015</v>
      </c>
      <c r="B45" s="4" t="s">
        <v>42</v>
      </c>
      <c r="C45" s="24">
        <f t="shared" si="17"/>
        <v>0</v>
      </c>
      <c r="D45" s="24">
        <f t="shared" si="18"/>
        <v>0</v>
      </c>
      <c r="E45" s="24">
        <f t="shared" si="19"/>
        <v>0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>
        <f t="shared" si="20"/>
        <v>0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>
        <f t="shared" si="21"/>
        <v>0</v>
      </c>
      <c r="AF45" s="23" t="e">
        <f>#N/A</f>
        <v>#N/A</v>
      </c>
      <c r="AG45" s="23">
        <f t="shared" si="7"/>
        <v>0</v>
      </c>
      <c r="AH45" s="23" t="e">
        <f>#N/A</f>
        <v>#N/A</v>
      </c>
    </row>
    <row r="46" spans="1:34" ht="15.75" hidden="1" customHeight="1" outlineLevel="2" x14ac:dyDescent="0.35">
      <c r="A46" s="1">
        <v>3016</v>
      </c>
      <c r="B46" s="2" t="s">
        <v>43</v>
      </c>
      <c r="C46" s="24">
        <f t="shared" si="17"/>
        <v>0</v>
      </c>
      <c r="D46" s="24">
        <f t="shared" si="18"/>
        <v>0</v>
      </c>
      <c r="E46" s="24">
        <f t="shared" si="19"/>
        <v>0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>
        <f t="shared" si="20"/>
        <v>0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>
        <f t="shared" si="21"/>
        <v>0</v>
      </c>
      <c r="AF46" s="23" t="e">
        <f>#N/A</f>
        <v>#N/A</v>
      </c>
      <c r="AG46" s="23">
        <f t="shared" si="7"/>
        <v>0</v>
      </c>
      <c r="AH46" s="23" t="e">
        <f>#N/A</f>
        <v>#N/A</v>
      </c>
    </row>
    <row r="47" spans="1:34" ht="15.75" hidden="1" customHeight="1" outlineLevel="2" x14ac:dyDescent="0.35">
      <c r="A47" s="3">
        <v>3018</v>
      </c>
      <c r="B47" s="4" t="s">
        <v>118</v>
      </c>
      <c r="C47" s="24">
        <f t="shared" si="17"/>
        <v>0</v>
      </c>
      <c r="D47" s="24">
        <f t="shared" si="18"/>
        <v>248604.97200000004</v>
      </c>
      <c r="E47" s="24">
        <f t="shared" si="19"/>
        <v>-248604.97200000004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>
        <f t="shared" si="20"/>
        <v>0</v>
      </c>
      <c r="S47" s="26">
        <f>ANSATTE!J2+ANSATTE!K2+ANSATTE!L2</f>
        <v>20717.080999999998</v>
      </c>
      <c r="T47" s="26">
        <f>S47</f>
        <v>20717.080999999998</v>
      </c>
      <c r="U47" s="26">
        <f t="shared" ref="U47:AD47" si="24">T47</f>
        <v>20717.080999999998</v>
      </c>
      <c r="V47" s="26">
        <f t="shared" si="24"/>
        <v>20717.080999999998</v>
      </c>
      <c r="W47" s="26">
        <f t="shared" si="24"/>
        <v>20717.080999999998</v>
      </c>
      <c r="X47" s="26">
        <f t="shared" si="24"/>
        <v>20717.080999999998</v>
      </c>
      <c r="Y47" s="26">
        <f t="shared" si="24"/>
        <v>20717.080999999998</v>
      </c>
      <c r="Z47" s="26">
        <f t="shared" si="24"/>
        <v>20717.080999999998</v>
      </c>
      <c r="AA47" s="26">
        <f t="shared" si="24"/>
        <v>20717.080999999998</v>
      </c>
      <c r="AB47" s="26">
        <f t="shared" si="24"/>
        <v>20717.080999999998</v>
      </c>
      <c r="AC47" s="26">
        <f t="shared" si="24"/>
        <v>20717.080999999998</v>
      </c>
      <c r="AD47" s="26">
        <f t="shared" si="24"/>
        <v>20717.080999999998</v>
      </c>
      <c r="AE47" s="26">
        <f t="shared" si="21"/>
        <v>248604.97200000004</v>
      </c>
      <c r="AF47" s="23" t="e">
        <f>#N/A</f>
        <v>#N/A</v>
      </c>
      <c r="AG47" s="23">
        <f t="shared" si="7"/>
        <v>248604.97200000004</v>
      </c>
      <c r="AH47" s="23" t="e">
        <f>#N/A</f>
        <v>#N/A</v>
      </c>
    </row>
    <row r="48" spans="1:34" ht="13.5" hidden="1" customHeight="1" outlineLevel="2" x14ac:dyDescent="0.35">
      <c r="A48" s="3">
        <v>3019</v>
      </c>
      <c r="B48" s="4" t="s">
        <v>45</v>
      </c>
      <c r="C48" s="24">
        <f t="shared" si="17"/>
        <v>0</v>
      </c>
      <c r="D48" s="24">
        <f t="shared" si="18"/>
        <v>0</v>
      </c>
      <c r="E48" s="24">
        <f t="shared" si="19"/>
        <v>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>
        <f t="shared" si="20"/>
        <v>0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>
        <f t="shared" si="21"/>
        <v>0</v>
      </c>
      <c r="AF48" s="23" t="e">
        <f>#N/A</f>
        <v>#N/A</v>
      </c>
      <c r="AG48" s="23">
        <f t="shared" si="7"/>
        <v>0</v>
      </c>
      <c r="AH48" s="23" t="e">
        <f>#N/A</f>
        <v>#N/A</v>
      </c>
    </row>
    <row r="49" spans="1:34" ht="13.5" hidden="1" customHeight="1" outlineLevel="2" x14ac:dyDescent="0.35">
      <c r="A49" s="3">
        <v>3020</v>
      </c>
      <c r="B49" s="4" t="s">
        <v>46</v>
      </c>
      <c r="C49" s="24">
        <f t="shared" si="17"/>
        <v>0</v>
      </c>
      <c r="D49" s="24">
        <f t="shared" si="18"/>
        <v>0</v>
      </c>
      <c r="E49" s="24">
        <f t="shared" si="19"/>
        <v>0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>
        <f t="shared" si="20"/>
        <v>0</v>
      </c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>
        <f t="shared" si="21"/>
        <v>0</v>
      </c>
      <c r="AF49" s="23" t="e">
        <f>#N/A</f>
        <v>#N/A</v>
      </c>
      <c r="AG49" s="23">
        <f t="shared" si="7"/>
        <v>0</v>
      </c>
      <c r="AH49" s="23" t="e">
        <f>#N/A</f>
        <v>#N/A</v>
      </c>
    </row>
    <row r="50" spans="1:34" ht="13.5" hidden="1" customHeight="1" outlineLevel="2" x14ac:dyDescent="0.35">
      <c r="A50" s="3">
        <v>3022</v>
      </c>
      <c r="B50" s="4" t="s">
        <v>47</v>
      </c>
      <c r="C50" s="24">
        <f t="shared" si="17"/>
        <v>600000</v>
      </c>
      <c r="D50" s="24">
        <f t="shared" si="18"/>
        <v>600000</v>
      </c>
      <c r="E50" s="24">
        <f t="shared" si="19"/>
        <v>0</v>
      </c>
      <c r="F50" s="25"/>
      <c r="G50" s="25"/>
      <c r="H50" s="25"/>
      <c r="I50" s="25"/>
      <c r="J50" s="25"/>
      <c r="K50" s="25"/>
      <c r="L50" s="25"/>
      <c r="M50" s="25">
        <v>600000</v>
      </c>
      <c r="N50" s="25"/>
      <c r="O50" s="25"/>
      <c r="P50" s="25"/>
      <c r="Q50" s="25"/>
      <c r="R50" s="25">
        <f t="shared" si="20"/>
        <v>600000</v>
      </c>
      <c r="S50" s="26"/>
      <c r="T50" s="26"/>
      <c r="U50" s="26"/>
      <c r="V50" s="26">
        <v>25000</v>
      </c>
      <c r="W50" s="26">
        <v>25000</v>
      </c>
      <c r="X50" s="26">
        <v>50000</v>
      </c>
      <c r="Y50" s="26">
        <v>100000</v>
      </c>
      <c r="Z50" s="26">
        <v>400000</v>
      </c>
      <c r="AA50" s="26"/>
      <c r="AB50" s="26"/>
      <c r="AC50" s="26"/>
      <c r="AD50" s="26"/>
      <c r="AE50" s="26">
        <f t="shared" si="21"/>
        <v>600000</v>
      </c>
      <c r="AF50" s="23" t="e">
        <f>#N/A</f>
        <v>#N/A</v>
      </c>
      <c r="AG50" s="23">
        <f t="shared" si="7"/>
        <v>600000</v>
      </c>
      <c r="AH50" s="23" t="e">
        <f>#N/A</f>
        <v>#N/A</v>
      </c>
    </row>
    <row r="51" spans="1:34" ht="15.75" hidden="1" customHeight="1" outlineLevel="2" x14ac:dyDescent="0.35">
      <c r="A51" s="6">
        <v>3023</v>
      </c>
      <c r="B51" s="7" t="s">
        <v>48</v>
      </c>
      <c r="C51" s="24">
        <f t="shared" si="17"/>
        <v>0</v>
      </c>
      <c r="D51" s="24">
        <f t="shared" si="18"/>
        <v>0</v>
      </c>
      <c r="E51" s="24">
        <f t="shared" si="19"/>
        <v>0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>
        <f t="shared" si="20"/>
        <v>0</v>
      </c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>
        <f t="shared" si="21"/>
        <v>0</v>
      </c>
      <c r="AF51" s="23" t="e">
        <f>#N/A</f>
        <v>#N/A</v>
      </c>
      <c r="AG51" s="23">
        <f t="shared" si="7"/>
        <v>0</v>
      </c>
      <c r="AH51" s="23" t="e">
        <f>#N/A</f>
        <v>#N/A</v>
      </c>
    </row>
    <row r="52" spans="1:34" ht="15.75" hidden="1" customHeight="1" outlineLevel="1" collapsed="1" x14ac:dyDescent="0.25">
      <c r="A52" s="21">
        <v>4000</v>
      </c>
      <c r="B52" s="22" t="s">
        <v>119</v>
      </c>
      <c r="C52" s="23">
        <f t="shared" ref="C52:AE52" si="25">SUM(C53:C66)</f>
        <v>133000</v>
      </c>
      <c r="D52" s="23">
        <f t="shared" si="25"/>
        <v>0</v>
      </c>
      <c r="E52" s="23">
        <f t="shared" si="25"/>
        <v>133000</v>
      </c>
      <c r="F52" s="23">
        <f t="shared" si="25"/>
        <v>-117000</v>
      </c>
      <c r="G52" s="23">
        <f t="shared" si="25"/>
        <v>0</v>
      </c>
      <c r="H52" s="23">
        <f t="shared" si="25"/>
        <v>0</v>
      </c>
      <c r="I52" s="23">
        <f t="shared" si="25"/>
        <v>0</v>
      </c>
      <c r="J52" s="23">
        <f t="shared" si="25"/>
        <v>0</v>
      </c>
      <c r="K52" s="23">
        <f t="shared" si="25"/>
        <v>125000</v>
      </c>
      <c r="L52" s="23">
        <f t="shared" si="25"/>
        <v>0</v>
      </c>
      <c r="M52" s="23">
        <f t="shared" si="25"/>
        <v>0</v>
      </c>
      <c r="N52" s="23">
        <f t="shared" si="25"/>
        <v>0</v>
      </c>
      <c r="O52" s="23">
        <f t="shared" si="25"/>
        <v>0</v>
      </c>
      <c r="P52" s="23">
        <f t="shared" si="25"/>
        <v>0</v>
      </c>
      <c r="Q52" s="23">
        <f t="shared" si="25"/>
        <v>125000</v>
      </c>
      <c r="R52" s="23">
        <f t="shared" si="25"/>
        <v>133000</v>
      </c>
      <c r="S52" s="23">
        <f t="shared" si="25"/>
        <v>0</v>
      </c>
      <c r="T52" s="23">
        <f t="shared" si="25"/>
        <v>0</v>
      </c>
      <c r="U52" s="23">
        <f t="shared" si="25"/>
        <v>0</v>
      </c>
      <c r="V52" s="23">
        <f t="shared" si="25"/>
        <v>0</v>
      </c>
      <c r="W52" s="23">
        <f t="shared" si="25"/>
        <v>0</v>
      </c>
      <c r="X52" s="23">
        <f t="shared" si="25"/>
        <v>0</v>
      </c>
      <c r="Y52" s="23">
        <f t="shared" si="25"/>
        <v>0</v>
      </c>
      <c r="Z52" s="23">
        <f t="shared" si="25"/>
        <v>0</v>
      </c>
      <c r="AA52" s="23">
        <f t="shared" si="25"/>
        <v>0</v>
      </c>
      <c r="AB52" s="23">
        <f t="shared" si="25"/>
        <v>0</v>
      </c>
      <c r="AC52" s="23">
        <f t="shared" si="25"/>
        <v>0</v>
      </c>
      <c r="AD52" s="23">
        <f t="shared" si="25"/>
        <v>0</v>
      </c>
      <c r="AE52" s="23">
        <f t="shared" si="25"/>
        <v>0</v>
      </c>
      <c r="AF52" s="23" t="e">
        <f>#N/A</f>
        <v>#N/A</v>
      </c>
      <c r="AG52" s="23">
        <f t="shared" si="7"/>
        <v>0</v>
      </c>
      <c r="AH52" s="23" t="e">
        <f>#N/A</f>
        <v>#N/A</v>
      </c>
    </row>
    <row r="53" spans="1:34" ht="12.75" hidden="1" customHeight="1" outlineLevel="2" x14ac:dyDescent="0.35">
      <c r="A53" s="1">
        <v>4003</v>
      </c>
      <c r="B53" s="2" t="s">
        <v>49</v>
      </c>
      <c r="C53" s="24">
        <f t="shared" ref="C53:C66" si="26">R53</f>
        <v>0</v>
      </c>
      <c r="D53" s="24">
        <f t="shared" ref="D53:D66" si="27">AE53</f>
        <v>0</v>
      </c>
      <c r="E53" s="24">
        <f t="shared" ref="E53:E66" si="28">C53-D53</f>
        <v>0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>
        <f t="shared" ref="R53:R66" si="29">SUM(F53:Q53)</f>
        <v>0</v>
      </c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>
        <f t="shared" ref="AE53:AE66" si="30">SUM(S53:AD53)</f>
        <v>0</v>
      </c>
      <c r="AF53" s="23" t="e">
        <f>#N/A</f>
        <v>#N/A</v>
      </c>
      <c r="AG53" s="23">
        <f t="shared" si="7"/>
        <v>0</v>
      </c>
      <c r="AH53" s="23" t="e">
        <f>#N/A</f>
        <v>#N/A</v>
      </c>
    </row>
    <row r="54" spans="1:34" ht="12.75" hidden="1" customHeight="1" outlineLevel="2" x14ac:dyDescent="0.35">
      <c r="A54" s="1">
        <v>4004</v>
      </c>
      <c r="B54" s="2" t="s">
        <v>50</v>
      </c>
      <c r="C54" s="24">
        <f t="shared" si="26"/>
        <v>250000</v>
      </c>
      <c r="D54" s="24">
        <f t="shared" si="27"/>
        <v>0</v>
      </c>
      <c r="E54" s="24">
        <f t="shared" si="28"/>
        <v>250000</v>
      </c>
      <c r="F54" s="28"/>
      <c r="G54" s="28"/>
      <c r="H54" s="28"/>
      <c r="I54" s="28"/>
      <c r="J54" s="28"/>
      <c r="K54" s="28">
        <f>'DRIFTSMODELL FOR ANLEGG - REVID'!B4/2</f>
        <v>125000</v>
      </c>
      <c r="L54" s="28"/>
      <c r="M54" s="25"/>
      <c r="N54" s="25"/>
      <c r="O54" s="25"/>
      <c r="P54" s="25"/>
      <c r="Q54" s="28">
        <f>'DRIFTSMODELL FOR ANLEGG - REVID'!B4/2</f>
        <v>125000</v>
      </c>
      <c r="R54" s="25">
        <f t="shared" si="29"/>
        <v>250000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>
        <f t="shared" si="30"/>
        <v>0</v>
      </c>
      <c r="AF54" s="23" t="e">
        <f>#N/A</f>
        <v>#N/A</v>
      </c>
      <c r="AG54" s="23">
        <f t="shared" si="7"/>
        <v>0</v>
      </c>
      <c r="AH54" s="23" t="e">
        <f>#N/A</f>
        <v>#N/A</v>
      </c>
    </row>
    <row r="55" spans="1:34" ht="12.75" hidden="1" customHeight="1" outlineLevel="2" x14ac:dyDescent="0.35">
      <c r="A55" s="1">
        <v>4005</v>
      </c>
      <c r="B55" s="2" t="s">
        <v>51</v>
      </c>
      <c r="C55" s="24">
        <f t="shared" si="26"/>
        <v>0</v>
      </c>
      <c r="D55" s="24">
        <f t="shared" si="27"/>
        <v>0</v>
      </c>
      <c r="E55" s="24">
        <f t="shared" si="28"/>
        <v>0</v>
      </c>
      <c r="F55" s="28"/>
      <c r="G55" s="28"/>
      <c r="H55" s="28"/>
      <c r="I55" s="28"/>
      <c r="J55" s="28"/>
      <c r="K55" s="28"/>
      <c r="L55" s="28"/>
      <c r="M55" s="25"/>
      <c r="N55" s="25"/>
      <c r="O55" s="25"/>
      <c r="P55" s="25"/>
      <c r="Q55" s="25"/>
      <c r="R55" s="25">
        <f t="shared" si="29"/>
        <v>0</v>
      </c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>
        <f t="shared" si="30"/>
        <v>0</v>
      </c>
      <c r="AF55" s="23" t="e">
        <f>#N/A</f>
        <v>#N/A</v>
      </c>
      <c r="AG55" s="23">
        <f t="shared" si="7"/>
        <v>0</v>
      </c>
      <c r="AH55" s="23" t="e">
        <f>#N/A</f>
        <v>#N/A</v>
      </c>
    </row>
    <row r="56" spans="1:34" ht="13.5" hidden="1" customHeight="1" outlineLevel="2" x14ac:dyDescent="0.35">
      <c r="A56" s="1">
        <v>4006</v>
      </c>
      <c r="B56" s="2" t="s">
        <v>52</v>
      </c>
      <c r="C56" s="24">
        <f t="shared" si="26"/>
        <v>0</v>
      </c>
      <c r="D56" s="24">
        <f t="shared" si="27"/>
        <v>0</v>
      </c>
      <c r="E56" s="24">
        <f t="shared" si="28"/>
        <v>0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>
        <f t="shared" si="29"/>
        <v>0</v>
      </c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>
        <f t="shared" si="30"/>
        <v>0</v>
      </c>
      <c r="AF56" s="23" t="e">
        <f>#N/A</f>
        <v>#N/A</v>
      </c>
      <c r="AG56" s="23">
        <f t="shared" si="7"/>
        <v>0</v>
      </c>
      <c r="AH56" s="23" t="e">
        <f>#N/A</f>
        <v>#N/A</v>
      </c>
    </row>
    <row r="57" spans="1:34" ht="13.5" hidden="1" customHeight="1" outlineLevel="2" x14ac:dyDescent="0.35">
      <c r="A57" s="1">
        <v>4007</v>
      </c>
      <c r="B57" s="2" t="s">
        <v>53</v>
      </c>
      <c r="C57" s="24">
        <f t="shared" si="26"/>
        <v>0</v>
      </c>
      <c r="D57" s="24">
        <f t="shared" si="27"/>
        <v>0</v>
      </c>
      <c r="E57" s="24">
        <f t="shared" si="28"/>
        <v>0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>
        <f t="shared" si="29"/>
        <v>0</v>
      </c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>
        <f t="shared" si="30"/>
        <v>0</v>
      </c>
      <c r="AF57" s="23" t="e">
        <f>#N/A</f>
        <v>#N/A</v>
      </c>
      <c r="AG57" s="23">
        <f t="shared" si="7"/>
        <v>0</v>
      </c>
      <c r="AH57" s="23" t="e">
        <f>#N/A</f>
        <v>#N/A</v>
      </c>
    </row>
    <row r="58" spans="1:34" ht="13.5" hidden="1" customHeight="1" outlineLevel="2" x14ac:dyDescent="0.35">
      <c r="A58" s="1">
        <v>4008</v>
      </c>
      <c r="B58" s="2" t="s">
        <v>54</v>
      </c>
      <c r="C58" s="24">
        <f t="shared" si="26"/>
        <v>0</v>
      </c>
      <c r="D58" s="24">
        <f t="shared" si="27"/>
        <v>0</v>
      </c>
      <c r="E58" s="24">
        <f t="shared" si="28"/>
        <v>0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>
        <f t="shared" si="29"/>
        <v>0</v>
      </c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>
        <f t="shared" si="30"/>
        <v>0</v>
      </c>
      <c r="AF58" s="23" t="e">
        <f>#N/A</f>
        <v>#N/A</v>
      </c>
      <c r="AG58" s="23">
        <f t="shared" si="7"/>
        <v>0</v>
      </c>
      <c r="AH58" s="23" t="e">
        <f>#N/A</f>
        <v>#N/A</v>
      </c>
    </row>
    <row r="59" spans="1:34" ht="13.5" hidden="1" customHeight="1" outlineLevel="2" x14ac:dyDescent="0.35">
      <c r="A59" s="1">
        <v>4009</v>
      </c>
      <c r="B59" s="2" t="s">
        <v>55</v>
      </c>
      <c r="C59" s="24">
        <f t="shared" si="26"/>
        <v>0</v>
      </c>
      <c r="D59" s="24">
        <f t="shared" si="27"/>
        <v>0</v>
      </c>
      <c r="E59" s="24">
        <f t="shared" si="28"/>
        <v>0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>
        <f t="shared" si="29"/>
        <v>0</v>
      </c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>
        <f t="shared" si="30"/>
        <v>0</v>
      </c>
      <c r="AF59" s="23" t="e">
        <f>#N/A</f>
        <v>#N/A</v>
      </c>
      <c r="AG59" s="23">
        <f t="shared" si="7"/>
        <v>0</v>
      </c>
      <c r="AH59" s="23" t="e">
        <f>#N/A</f>
        <v>#N/A</v>
      </c>
    </row>
    <row r="60" spans="1:34" ht="13.5" hidden="1" customHeight="1" outlineLevel="2" x14ac:dyDescent="0.35">
      <c r="A60" s="1">
        <v>4010</v>
      </c>
      <c r="B60" s="2" t="s">
        <v>56</v>
      </c>
      <c r="C60" s="24">
        <f t="shared" si="26"/>
        <v>0</v>
      </c>
      <c r="D60" s="24">
        <f t="shared" si="27"/>
        <v>0</v>
      </c>
      <c r="E60" s="24">
        <f t="shared" si="28"/>
        <v>0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>
        <f t="shared" si="29"/>
        <v>0</v>
      </c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>
        <f t="shared" si="30"/>
        <v>0</v>
      </c>
      <c r="AF60" s="23" t="e">
        <f>#N/A</f>
        <v>#N/A</v>
      </c>
      <c r="AG60" s="23">
        <f t="shared" si="7"/>
        <v>0</v>
      </c>
      <c r="AH60" s="23" t="e">
        <f>#N/A</f>
        <v>#N/A</v>
      </c>
    </row>
    <row r="61" spans="1:34" ht="13.5" hidden="1" customHeight="1" outlineLevel="2" x14ac:dyDescent="0.35">
      <c r="A61" s="1">
        <v>4011</v>
      </c>
      <c r="B61" s="2" t="s">
        <v>57</v>
      </c>
      <c r="C61" s="24">
        <f t="shared" si="26"/>
        <v>0</v>
      </c>
      <c r="D61" s="24">
        <f t="shared" si="27"/>
        <v>0</v>
      </c>
      <c r="E61" s="24">
        <f t="shared" si="28"/>
        <v>0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>
        <f t="shared" si="29"/>
        <v>0</v>
      </c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>
        <f t="shared" si="30"/>
        <v>0</v>
      </c>
      <c r="AF61" s="23" t="e">
        <f>#N/A</f>
        <v>#N/A</v>
      </c>
      <c r="AG61" s="23">
        <f t="shared" si="7"/>
        <v>0</v>
      </c>
      <c r="AH61" s="23" t="e">
        <f>#N/A</f>
        <v>#N/A</v>
      </c>
    </row>
    <row r="62" spans="1:34" ht="13.5" hidden="1" customHeight="1" outlineLevel="2" x14ac:dyDescent="0.35">
      <c r="A62" s="1">
        <v>4012</v>
      </c>
      <c r="B62" s="2" t="s">
        <v>58</v>
      </c>
      <c r="C62" s="24">
        <f t="shared" si="26"/>
        <v>0</v>
      </c>
      <c r="D62" s="24">
        <f t="shared" si="27"/>
        <v>0</v>
      </c>
      <c r="E62" s="24">
        <f t="shared" si="28"/>
        <v>0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>
        <f t="shared" si="29"/>
        <v>0</v>
      </c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>
        <f t="shared" si="30"/>
        <v>0</v>
      </c>
      <c r="AF62" s="23" t="e">
        <f>#N/A</f>
        <v>#N/A</v>
      </c>
      <c r="AG62" s="23">
        <f t="shared" si="7"/>
        <v>0</v>
      </c>
      <c r="AH62" s="23" t="e">
        <f>#N/A</f>
        <v>#N/A</v>
      </c>
    </row>
    <row r="63" spans="1:34" ht="13.5" hidden="1" customHeight="1" outlineLevel="2" x14ac:dyDescent="0.35">
      <c r="A63" s="1">
        <v>4013</v>
      </c>
      <c r="B63" s="2" t="s">
        <v>59</v>
      </c>
      <c r="C63" s="24">
        <f t="shared" si="26"/>
        <v>0</v>
      </c>
      <c r="D63" s="24">
        <f t="shared" si="27"/>
        <v>0</v>
      </c>
      <c r="E63" s="24">
        <f t="shared" si="28"/>
        <v>0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>
        <f t="shared" si="29"/>
        <v>0</v>
      </c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>
        <f t="shared" si="30"/>
        <v>0</v>
      </c>
      <c r="AF63" s="23" t="e">
        <f>#N/A</f>
        <v>#N/A</v>
      </c>
      <c r="AG63" s="23">
        <f t="shared" si="7"/>
        <v>0</v>
      </c>
      <c r="AH63" s="23" t="e">
        <f>#N/A</f>
        <v>#N/A</v>
      </c>
    </row>
    <row r="64" spans="1:34" ht="13.5" hidden="1" customHeight="1" outlineLevel="2" x14ac:dyDescent="0.35">
      <c r="A64" s="1">
        <v>4104</v>
      </c>
      <c r="B64" s="2" t="s">
        <v>60</v>
      </c>
      <c r="C64" s="24">
        <f t="shared" si="26"/>
        <v>-117000</v>
      </c>
      <c r="D64" s="24">
        <f t="shared" si="27"/>
        <v>0</v>
      </c>
      <c r="E64" s="24">
        <f t="shared" si="28"/>
        <v>-117000</v>
      </c>
      <c r="F64" s="29">
        <f>(-'DRIFTSMODELL FOR ANLEGG - REVID'!B7)+(-'DRIFTSMODELL FOR ANLEGG - REVID'!B5)</f>
        <v>-117000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>
        <f t="shared" si="29"/>
        <v>-117000</v>
      </c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>
        <f t="shared" si="30"/>
        <v>0</v>
      </c>
      <c r="AF64" s="23" t="e">
        <f>#N/A</f>
        <v>#N/A</v>
      </c>
      <c r="AG64" s="23">
        <f t="shared" si="7"/>
        <v>0</v>
      </c>
      <c r="AH64" s="23" t="e">
        <f>#N/A</f>
        <v>#N/A</v>
      </c>
    </row>
    <row r="65" spans="1:34" ht="13.5" hidden="1" customHeight="1" outlineLevel="2" x14ac:dyDescent="0.35">
      <c r="A65" s="1">
        <v>4015</v>
      </c>
      <c r="B65" s="2" t="s">
        <v>61</v>
      </c>
      <c r="C65" s="24">
        <f t="shared" si="26"/>
        <v>0</v>
      </c>
      <c r="D65" s="24">
        <f t="shared" si="27"/>
        <v>0</v>
      </c>
      <c r="E65" s="24">
        <f t="shared" si="28"/>
        <v>0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>
        <f t="shared" si="29"/>
        <v>0</v>
      </c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>
        <f t="shared" si="30"/>
        <v>0</v>
      </c>
      <c r="AF65" s="23" t="e">
        <f>#N/A</f>
        <v>#N/A</v>
      </c>
      <c r="AG65" s="23">
        <f t="shared" si="7"/>
        <v>0</v>
      </c>
      <c r="AH65" s="23" t="e">
        <f>#N/A</f>
        <v>#N/A</v>
      </c>
    </row>
    <row r="66" spans="1:34" ht="13.5" hidden="1" customHeight="1" outlineLevel="2" x14ac:dyDescent="0.35">
      <c r="A66" s="3">
        <v>4016</v>
      </c>
      <c r="B66" s="4" t="s">
        <v>62</v>
      </c>
      <c r="C66" s="24">
        <f t="shared" si="26"/>
        <v>0</v>
      </c>
      <c r="D66" s="24">
        <f t="shared" si="27"/>
        <v>0</v>
      </c>
      <c r="E66" s="24">
        <f t="shared" si="28"/>
        <v>0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>
        <f t="shared" si="29"/>
        <v>0</v>
      </c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>
        <f t="shared" si="30"/>
        <v>0</v>
      </c>
      <c r="AF66" s="23" t="e">
        <f>#N/A</f>
        <v>#N/A</v>
      </c>
      <c r="AG66" s="23">
        <f t="shared" si="7"/>
        <v>0</v>
      </c>
      <c r="AH66" s="23" t="e">
        <f>#N/A</f>
        <v>#N/A</v>
      </c>
    </row>
    <row r="67" spans="1:34" ht="13.5" hidden="1" customHeight="1" outlineLevel="1" collapsed="1" x14ac:dyDescent="0.25">
      <c r="A67" s="21">
        <v>5000</v>
      </c>
      <c r="B67" s="22" t="s">
        <v>120</v>
      </c>
      <c r="C67" s="23">
        <f t="shared" ref="C67:AE67" si="31">SUM(C68:C90)</f>
        <v>2197187</v>
      </c>
      <c r="D67" s="23">
        <f t="shared" si="31"/>
        <v>2853696.9040000006</v>
      </c>
      <c r="E67" s="23">
        <f t="shared" si="31"/>
        <v>-656509.90400000033</v>
      </c>
      <c r="F67" s="23">
        <f t="shared" si="31"/>
        <v>258990.33333333331</v>
      </c>
      <c r="G67" s="23">
        <f t="shared" si="31"/>
        <v>335000</v>
      </c>
      <c r="H67" s="23">
        <f t="shared" si="31"/>
        <v>85000</v>
      </c>
      <c r="I67" s="23">
        <f t="shared" si="31"/>
        <v>165510</v>
      </c>
      <c r="J67" s="23">
        <f t="shared" si="31"/>
        <v>168333.33333333331</v>
      </c>
      <c r="K67" s="23">
        <f t="shared" si="31"/>
        <v>430000</v>
      </c>
      <c r="L67" s="23">
        <f t="shared" si="31"/>
        <v>80510</v>
      </c>
      <c r="M67" s="23">
        <f t="shared" si="31"/>
        <v>10000</v>
      </c>
      <c r="N67" s="23">
        <f t="shared" si="31"/>
        <v>83333.333333333328</v>
      </c>
      <c r="O67" s="23">
        <f t="shared" si="31"/>
        <v>80510</v>
      </c>
      <c r="P67" s="23">
        <f t="shared" si="31"/>
        <v>0</v>
      </c>
      <c r="Q67" s="23">
        <f t="shared" si="31"/>
        <v>500000</v>
      </c>
      <c r="R67" s="23">
        <f t="shared" si="31"/>
        <v>2197187</v>
      </c>
      <c r="S67" s="23">
        <f t="shared" si="31"/>
        <v>248599.74200000003</v>
      </c>
      <c r="T67" s="23">
        <f t="shared" si="31"/>
        <v>226679.74200000003</v>
      </c>
      <c r="U67" s="23">
        <f t="shared" si="31"/>
        <v>300279.74200000003</v>
      </c>
      <c r="V67" s="23">
        <f t="shared" si="31"/>
        <v>254279.74200000003</v>
      </c>
      <c r="W67" s="23">
        <f t="shared" si="31"/>
        <v>271179.74200000003</v>
      </c>
      <c r="X67" s="23">
        <f t="shared" si="31"/>
        <v>234599.74200000003</v>
      </c>
      <c r="Y67" s="23">
        <f t="shared" si="31"/>
        <v>218679.74200000003</v>
      </c>
      <c r="Z67" s="23">
        <f t="shared" si="31"/>
        <v>224679.74200000003</v>
      </c>
      <c r="AA67" s="23">
        <f t="shared" si="31"/>
        <v>218679.74200000003</v>
      </c>
      <c r="AB67" s="23">
        <f t="shared" si="31"/>
        <v>218679.74200000003</v>
      </c>
      <c r="AC67" s="23">
        <f t="shared" si="31"/>
        <v>218679.74200000003</v>
      </c>
      <c r="AD67" s="23">
        <f t="shared" si="31"/>
        <v>218679.74200000003</v>
      </c>
      <c r="AE67" s="23">
        <f t="shared" si="31"/>
        <v>2853696.9040000006</v>
      </c>
      <c r="AF67" s="23" t="e">
        <f>#N/A</f>
        <v>#N/A</v>
      </c>
      <c r="AG67" s="23">
        <f t="shared" si="7"/>
        <v>2853696.9040000006</v>
      </c>
      <c r="AH67" s="23" t="e">
        <f>#N/A</f>
        <v>#N/A</v>
      </c>
    </row>
    <row r="68" spans="1:34" ht="13.5" hidden="1" customHeight="1" outlineLevel="2" x14ac:dyDescent="0.35">
      <c r="A68" s="1">
        <v>5001</v>
      </c>
      <c r="B68" s="2" t="s">
        <v>63</v>
      </c>
      <c r="C68" s="24">
        <f t="shared" ref="C68:C90" si="32">R68</f>
        <v>500000</v>
      </c>
      <c r="D68" s="24">
        <f t="shared" ref="D68:D90" si="33">AE68</f>
        <v>0</v>
      </c>
      <c r="E68" s="24">
        <f t="shared" ref="E68:E90" si="34">C68-D68</f>
        <v>500000</v>
      </c>
      <c r="F68" s="25">
        <v>85000</v>
      </c>
      <c r="G68" s="25">
        <v>160000</v>
      </c>
      <c r="H68" s="25">
        <v>85000</v>
      </c>
      <c r="I68" s="25">
        <v>85000</v>
      </c>
      <c r="J68" s="25">
        <v>85000</v>
      </c>
      <c r="K68" s="25"/>
      <c r="L68" s="25"/>
      <c r="M68" s="25"/>
      <c r="N68" s="25"/>
      <c r="O68" s="25"/>
      <c r="P68" s="25"/>
      <c r="Q68" s="25"/>
      <c r="R68" s="25">
        <f t="shared" ref="R68:R93" si="35">SUM(F68:Q68)</f>
        <v>500000</v>
      </c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>
        <f t="shared" ref="AE68:AE93" si="36">SUM(S68:AD68)</f>
        <v>0</v>
      </c>
      <c r="AF68" s="23" t="e">
        <f>#N/A</f>
        <v>#N/A</v>
      </c>
      <c r="AG68" s="23">
        <f t="shared" si="7"/>
        <v>0</v>
      </c>
      <c r="AH68" s="23" t="e">
        <f>#N/A</f>
        <v>#N/A</v>
      </c>
    </row>
    <row r="69" spans="1:34" ht="13.5" hidden="1" customHeight="1" outlineLevel="2" x14ac:dyDescent="0.35">
      <c r="A69" s="1">
        <v>5002</v>
      </c>
      <c r="B69" s="2" t="s">
        <v>64</v>
      </c>
      <c r="C69" s="24">
        <f t="shared" si="32"/>
        <v>430000</v>
      </c>
      <c r="D69" s="24">
        <f t="shared" si="33"/>
        <v>0</v>
      </c>
      <c r="E69" s="24">
        <f t="shared" si="34"/>
        <v>430000</v>
      </c>
      <c r="F69" s="25"/>
      <c r="G69" s="25"/>
      <c r="H69" s="25"/>
      <c r="I69" s="25"/>
      <c r="J69" s="25"/>
      <c r="K69" s="25">
        <f>'GRUNNLAG HOVED OG DRIFT'!O31</f>
        <v>430000</v>
      </c>
      <c r="L69" s="25"/>
      <c r="M69" s="25"/>
      <c r="N69" s="25"/>
      <c r="O69" s="25"/>
      <c r="P69" s="25"/>
      <c r="Q69" s="25"/>
      <c r="R69" s="25">
        <f t="shared" si="35"/>
        <v>430000</v>
      </c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>
        <f t="shared" si="36"/>
        <v>0</v>
      </c>
      <c r="AF69" s="23" t="e">
        <f>#N/A</f>
        <v>#N/A</v>
      </c>
      <c r="AG69" s="23">
        <f t="shared" si="7"/>
        <v>0</v>
      </c>
      <c r="AH69" s="23" t="e">
        <f>#N/A</f>
        <v>#N/A</v>
      </c>
    </row>
    <row r="70" spans="1:34" ht="13.5" hidden="1" customHeight="1" outlineLevel="2" x14ac:dyDescent="0.35">
      <c r="A70" s="1">
        <v>5004</v>
      </c>
      <c r="B70" s="2" t="s">
        <v>65</v>
      </c>
      <c r="C70" s="24">
        <f t="shared" si="32"/>
        <v>175000</v>
      </c>
      <c r="D70" s="24">
        <f t="shared" si="33"/>
        <v>0</v>
      </c>
      <c r="E70" s="24">
        <f t="shared" si="34"/>
        <v>175000</v>
      </c>
      <c r="F70" s="25"/>
      <c r="G70" s="25">
        <f>'GRUNNLAG HOVED OG DRIFT'!I33</f>
        <v>175000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>
        <f t="shared" si="35"/>
        <v>175000</v>
      </c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>
        <f t="shared" si="36"/>
        <v>0</v>
      </c>
      <c r="AF70" s="23" t="e">
        <f>#N/A</f>
        <v>#N/A</v>
      </c>
      <c r="AG70" s="23">
        <f t="shared" si="7"/>
        <v>0</v>
      </c>
      <c r="AH70" s="23" t="e">
        <f>#N/A</f>
        <v>#N/A</v>
      </c>
    </row>
    <row r="71" spans="1:34" ht="13.5" hidden="1" customHeight="1" outlineLevel="2" x14ac:dyDescent="0.35">
      <c r="A71" s="1">
        <v>5005</v>
      </c>
      <c r="B71" s="2" t="s">
        <v>66</v>
      </c>
      <c r="C71" s="24">
        <f t="shared" si="32"/>
        <v>250000</v>
      </c>
      <c r="D71" s="24">
        <f t="shared" si="33"/>
        <v>0</v>
      </c>
      <c r="E71" s="24">
        <f t="shared" si="34"/>
        <v>250000</v>
      </c>
      <c r="F71" s="31">
        <f>'GRUNNLAG HOVED OG DRIFT'!E34</f>
        <v>83333.333333333328</v>
      </c>
      <c r="G71" s="25"/>
      <c r="H71" s="25"/>
      <c r="I71" s="25"/>
      <c r="J71" s="31">
        <f>'GRUNNLAG HOVED OG DRIFT'!M34</f>
        <v>83333.333333333328</v>
      </c>
      <c r="K71" s="25"/>
      <c r="L71" s="25"/>
      <c r="M71" s="25"/>
      <c r="N71" s="31">
        <f>'GRUNNLAG HOVED OG DRIFT'!U34</f>
        <v>83333.333333333328</v>
      </c>
      <c r="O71" s="25"/>
      <c r="P71" s="25"/>
      <c r="Q71" s="25"/>
      <c r="R71" s="25">
        <f t="shared" si="35"/>
        <v>250000</v>
      </c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>
        <f t="shared" si="36"/>
        <v>0</v>
      </c>
      <c r="AF71" s="23" t="e">
        <f>#N/A</f>
        <v>#N/A</v>
      </c>
      <c r="AG71" s="23">
        <f t="shared" si="7"/>
        <v>0</v>
      </c>
      <c r="AH71" s="23" t="e">
        <f>#N/A</f>
        <v>#N/A</v>
      </c>
    </row>
    <row r="72" spans="1:34" ht="13.5" hidden="1" customHeight="1" outlineLevel="2" x14ac:dyDescent="0.35">
      <c r="A72" s="1">
        <v>5006</v>
      </c>
      <c r="B72" s="2" t="s">
        <v>67</v>
      </c>
      <c r="C72" s="24">
        <f t="shared" si="32"/>
        <v>500000</v>
      </c>
      <c r="D72" s="24">
        <f t="shared" si="33"/>
        <v>0</v>
      </c>
      <c r="E72" s="24">
        <f t="shared" si="34"/>
        <v>500000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>
        <f>'GRUNNLAG HOVED OG DRIFT'!AA35</f>
        <v>500000</v>
      </c>
      <c r="R72" s="25">
        <f t="shared" si="35"/>
        <v>500000</v>
      </c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>
        <f t="shared" si="36"/>
        <v>0</v>
      </c>
      <c r="AF72" s="23" t="e">
        <f>#N/A</f>
        <v>#N/A</v>
      </c>
      <c r="AG72" s="23">
        <f t="shared" si="7"/>
        <v>0</v>
      </c>
      <c r="AH72" s="23" t="e">
        <f>#N/A</f>
        <v>#N/A</v>
      </c>
    </row>
    <row r="73" spans="1:34" ht="13.5" hidden="1" customHeight="1" outlineLevel="2" x14ac:dyDescent="0.35">
      <c r="A73" s="3">
        <v>5007</v>
      </c>
      <c r="B73" s="4" t="s">
        <v>68</v>
      </c>
      <c r="C73" s="24">
        <f t="shared" si="32"/>
        <v>0</v>
      </c>
      <c r="D73" s="24">
        <f t="shared" si="33"/>
        <v>0</v>
      </c>
      <c r="E73" s="24">
        <f t="shared" si="34"/>
        <v>0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>
        <f t="shared" si="35"/>
        <v>0</v>
      </c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>
        <f t="shared" si="36"/>
        <v>0</v>
      </c>
      <c r="AF73" s="23" t="e">
        <f>#N/A</f>
        <v>#N/A</v>
      </c>
      <c r="AG73" s="23">
        <f t="shared" si="7"/>
        <v>0</v>
      </c>
      <c r="AH73" s="23" t="e">
        <f>#N/A</f>
        <v>#N/A</v>
      </c>
    </row>
    <row r="74" spans="1:34" ht="13.5" hidden="1" customHeight="1" outlineLevel="2" x14ac:dyDescent="0.35">
      <c r="A74" s="3">
        <v>5008</v>
      </c>
      <c r="B74" s="4" t="s">
        <v>69</v>
      </c>
      <c r="C74" s="24">
        <f t="shared" si="32"/>
        <v>0</v>
      </c>
      <c r="D74" s="24">
        <f t="shared" si="33"/>
        <v>702409.35600000003</v>
      </c>
      <c r="E74" s="24">
        <f t="shared" si="34"/>
        <v>-702409.35600000003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>
        <f t="shared" si="35"/>
        <v>0</v>
      </c>
      <c r="S74" s="26">
        <f>ANSATTE!J9+ANSATTE!K9+ANSATTE!L9</f>
        <v>58534.112999999998</v>
      </c>
      <c r="T74" s="26">
        <f>S74</f>
        <v>58534.112999999998</v>
      </c>
      <c r="U74" s="26">
        <f t="shared" ref="U74:AD74" si="37">T74</f>
        <v>58534.112999999998</v>
      </c>
      <c r="V74" s="26">
        <f t="shared" si="37"/>
        <v>58534.112999999998</v>
      </c>
      <c r="W74" s="26">
        <f t="shared" si="37"/>
        <v>58534.112999999998</v>
      </c>
      <c r="X74" s="26">
        <f t="shared" si="37"/>
        <v>58534.112999999998</v>
      </c>
      <c r="Y74" s="26">
        <f t="shared" si="37"/>
        <v>58534.112999999998</v>
      </c>
      <c r="Z74" s="26">
        <f t="shared" si="37"/>
        <v>58534.112999999998</v>
      </c>
      <c r="AA74" s="26">
        <f t="shared" si="37"/>
        <v>58534.112999999998</v>
      </c>
      <c r="AB74" s="26">
        <f t="shared" si="37"/>
        <v>58534.112999999998</v>
      </c>
      <c r="AC74" s="26">
        <f t="shared" si="37"/>
        <v>58534.112999999998</v>
      </c>
      <c r="AD74" s="26">
        <f t="shared" si="37"/>
        <v>58534.112999999998</v>
      </c>
      <c r="AE74" s="26">
        <f t="shared" si="36"/>
        <v>702409.35600000003</v>
      </c>
      <c r="AF74" s="23" t="e">
        <f>#N/A</f>
        <v>#N/A</v>
      </c>
      <c r="AG74" s="23">
        <f t="shared" si="7"/>
        <v>702409.35600000003</v>
      </c>
      <c r="AH74" s="23" t="e">
        <f>#N/A</f>
        <v>#N/A</v>
      </c>
    </row>
    <row r="75" spans="1:34" ht="13.5" hidden="1" customHeight="1" outlineLevel="2" x14ac:dyDescent="0.35">
      <c r="A75" s="3">
        <v>5009</v>
      </c>
      <c r="B75" s="4" t="s">
        <v>70</v>
      </c>
      <c r="C75" s="24">
        <f t="shared" si="32"/>
        <v>20000</v>
      </c>
      <c r="D75" s="24">
        <f t="shared" si="33"/>
        <v>129888</v>
      </c>
      <c r="E75" s="24">
        <f t="shared" si="34"/>
        <v>-109888</v>
      </c>
      <c r="F75" s="25">
        <f>'GRUNNLAG HOVED OG DRIFT'!E39+'GRUNNLAG HOVED OG DRIFT'!E40</f>
        <v>10000</v>
      </c>
      <c r="G75" s="25"/>
      <c r="H75" s="25"/>
      <c r="I75" s="25"/>
      <c r="J75" s="25"/>
      <c r="K75" s="25"/>
      <c r="L75" s="25"/>
      <c r="M75" s="25">
        <f>'GRUNNLAG HOVED OG DRIFT'!S39+'GRUNNLAG HOVED OG DRIFT'!S40</f>
        <v>10000</v>
      </c>
      <c r="N75" s="25"/>
      <c r="O75" s="25"/>
      <c r="P75" s="25"/>
      <c r="Q75" s="25"/>
      <c r="R75" s="25">
        <f t="shared" si="35"/>
        <v>20000</v>
      </c>
      <c r="S75" s="26">
        <f>SUM('GRUNNLAG HOVED OG DRIFT'!F36:F42)</f>
        <v>15049</v>
      </c>
      <c r="T75" s="26">
        <f>SUM('GRUNNLAG HOVED OG DRIFT'!H36:H42)</f>
        <v>10129</v>
      </c>
      <c r="U75" s="26">
        <f>SUM('GRUNNLAG HOVED OG DRIFT'!J36:J42)</f>
        <v>10129</v>
      </c>
      <c r="V75" s="26">
        <f>SUM('GRUNNLAG HOVED OG DRIFT'!L36:L42)</f>
        <v>10129</v>
      </c>
      <c r="W75" s="26">
        <f>SUM('GRUNNLAG HOVED OG DRIFT'!N36:N42)</f>
        <v>10129</v>
      </c>
      <c r="X75" s="26">
        <f>SUM('GRUNNLAG HOVED OG DRIFT'!P36:P42)</f>
        <v>13549</v>
      </c>
      <c r="Y75" s="26">
        <f>SUM('GRUNNLAG HOVED OG DRIFT'!R36:R42)</f>
        <v>10129</v>
      </c>
      <c r="Z75" s="26">
        <f>SUM('GRUNNLAG HOVED OG DRIFT'!T36:T42)</f>
        <v>10129</v>
      </c>
      <c r="AA75" s="26">
        <f>SUM('GRUNNLAG HOVED OG DRIFT'!V36:V42)</f>
        <v>10129</v>
      </c>
      <c r="AB75" s="26">
        <f>SUM('GRUNNLAG HOVED OG DRIFT'!X36:X42)</f>
        <v>10129</v>
      </c>
      <c r="AC75" s="26">
        <f>SUM('GRUNNLAG HOVED OG DRIFT'!Z36:Z42)</f>
        <v>10129</v>
      </c>
      <c r="AD75" s="26">
        <f>SUM('GRUNNLAG HOVED OG DRIFT'!AB36:AB42)</f>
        <v>10129</v>
      </c>
      <c r="AE75" s="26">
        <f t="shared" si="36"/>
        <v>129888</v>
      </c>
      <c r="AF75" s="23" t="e">
        <f>#N/A</f>
        <v>#N/A</v>
      </c>
      <c r="AG75" s="23">
        <f t="shared" si="7"/>
        <v>129888</v>
      </c>
      <c r="AH75" s="23" t="e">
        <f>#N/A</f>
        <v>#N/A</v>
      </c>
    </row>
    <row r="76" spans="1:34" ht="13.5" hidden="1" customHeight="1" outlineLevel="2" x14ac:dyDescent="0.35">
      <c r="A76" s="3">
        <v>5010</v>
      </c>
      <c r="B76" s="4" t="s">
        <v>71</v>
      </c>
      <c r="C76" s="24">
        <f t="shared" si="32"/>
        <v>0</v>
      </c>
      <c r="D76" s="24">
        <f t="shared" si="33"/>
        <v>333400</v>
      </c>
      <c r="E76" s="24">
        <f t="shared" si="34"/>
        <v>-333400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>
        <f t="shared" si="35"/>
        <v>0</v>
      </c>
      <c r="S76" s="26">
        <f>SUM('GRUNNLAG HOVED OG DRIFT'!F43:F52)</f>
        <v>18475</v>
      </c>
      <c r="T76" s="26">
        <f>SUM('GRUNNLAG HOVED OG DRIFT'!H43:H52)</f>
        <v>26475</v>
      </c>
      <c r="U76" s="26">
        <f>SUM('GRUNNLAG HOVED OG DRIFT'!J43:J52)</f>
        <v>60075</v>
      </c>
      <c r="V76" s="26">
        <f>SUM('GRUNNLAG HOVED OG DRIFT'!L43:L52)</f>
        <v>22075</v>
      </c>
      <c r="W76" s="26">
        <f>SUM('GRUNNLAG HOVED OG DRIFT'!N43:N52)</f>
        <v>70975</v>
      </c>
      <c r="X76" s="26">
        <f>SUM('GRUNNLAG HOVED OG DRIFT'!P43:P52)</f>
        <v>18475</v>
      </c>
      <c r="Y76" s="26">
        <f>SUM('GRUNNLAG HOVED OG DRIFT'!R43:R52)</f>
        <v>18475</v>
      </c>
      <c r="Z76" s="26">
        <f>SUM('GRUNNLAG HOVED OG DRIFT'!T43:T52)</f>
        <v>24475</v>
      </c>
      <c r="AA76" s="26">
        <f>SUM('GRUNNLAG HOVED OG DRIFT'!V43:V52)</f>
        <v>18475</v>
      </c>
      <c r="AB76" s="26">
        <f>SUM('GRUNNLAG HOVED OG DRIFT'!X43:X52)</f>
        <v>18475</v>
      </c>
      <c r="AC76" s="26">
        <f>SUM('GRUNNLAG HOVED OG DRIFT'!Z43:Z52)</f>
        <v>18475</v>
      </c>
      <c r="AD76" s="26">
        <f>SUM('GRUNNLAG HOVED OG DRIFT'!AB43:AB52)</f>
        <v>18475</v>
      </c>
      <c r="AE76" s="26">
        <f t="shared" si="36"/>
        <v>333400</v>
      </c>
      <c r="AF76" s="23" t="e">
        <f>#N/A</f>
        <v>#N/A</v>
      </c>
      <c r="AG76" s="23">
        <f t="shared" si="7"/>
        <v>333400</v>
      </c>
      <c r="AH76" s="23" t="e">
        <f>#N/A</f>
        <v>#N/A</v>
      </c>
    </row>
    <row r="77" spans="1:34" ht="13.5" hidden="1" customHeight="1" outlineLevel="2" x14ac:dyDescent="0.35">
      <c r="A77" s="3">
        <v>5011</v>
      </c>
      <c r="B77" s="4" t="s">
        <v>72</v>
      </c>
      <c r="C77" s="24">
        <f t="shared" si="32"/>
        <v>0</v>
      </c>
      <c r="D77" s="24">
        <f t="shared" si="33"/>
        <v>585500</v>
      </c>
      <c r="E77" s="24">
        <f t="shared" si="34"/>
        <v>-585500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>
        <f t="shared" si="35"/>
        <v>0</v>
      </c>
      <c r="S77" s="26">
        <f>SUM('GRUNNLAG HOVED OG DRIFT'!F53:F56)</f>
        <v>47750</v>
      </c>
      <c r="T77" s="26">
        <f>SUM('GRUNNLAG HOVED OG DRIFT'!H53:H56)</f>
        <v>47750</v>
      </c>
      <c r="U77" s="26">
        <f>SUM('GRUNNLAG HOVED OG DRIFT'!J53:J56)</f>
        <v>47750</v>
      </c>
      <c r="V77" s="26">
        <f>SUM('GRUNNLAG HOVED OG DRIFT'!L53:L56)</f>
        <v>47750</v>
      </c>
      <c r="W77" s="26">
        <f>SUM('GRUNNLAG HOVED OG DRIFT'!N53:N56)</f>
        <v>47750</v>
      </c>
      <c r="X77" s="26">
        <f>SUM('GRUNNLAG HOVED OG DRIFT'!P53:P56)</f>
        <v>60250</v>
      </c>
      <c r="Y77" s="26">
        <f>SUM('GRUNNLAG HOVED OG DRIFT'!R53:R56)</f>
        <v>47750</v>
      </c>
      <c r="Z77" s="26">
        <f>SUM('GRUNNLAG HOVED OG DRIFT'!T53:T56)</f>
        <v>47750</v>
      </c>
      <c r="AA77" s="26">
        <f>SUM('GRUNNLAG HOVED OG DRIFT'!V53:V56)</f>
        <v>47750</v>
      </c>
      <c r="AB77" s="26">
        <f>SUM('GRUNNLAG HOVED OG DRIFT'!X53:X56)</f>
        <v>47750</v>
      </c>
      <c r="AC77" s="26">
        <f>SUM('GRUNNLAG HOVED OG DRIFT'!Z53:Z56)</f>
        <v>47750</v>
      </c>
      <c r="AD77" s="26">
        <f>SUM('GRUNNLAG HOVED OG DRIFT'!AB53:AB56)</f>
        <v>47750</v>
      </c>
      <c r="AE77" s="26">
        <f t="shared" si="36"/>
        <v>585500</v>
      </c>
      <c r="AF77" s="23" t="e">
        <f>#N/A</f>
        <v>#N/A</v>
      </c>
      <c r="AG77" s="23">
        <f t="shared" si="7"/>
        <v>585500</v>
      </c>
      <c r="AH77" s="23" t="e">
        <f>#N/A</f>
        <v>#N/A</v>
      </c>
    </row>
    <row r="78" spans="1:34" ht="13.5" hidden="1" customHeight="1" outlineLevel="2" x14ac:dyDescent="0.35">
      <c r="A78" s="1">
        <v>5012</v>
      </c>
      <c r="B78" s="2" t="s">
        <v>73</v>
      </c>
      <c r="C78" s="24">
        <f t="shared" si="32"/>
        <v>0</v>
      </c>
      <c r="D78" s="24">
        <f t="shared" si="33"/>
        <v>0</v>
      </c>
      <c r="E78" s="24">
        <f t="shared" si="34"/>
        <v>0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>
        <f t="shared" si="35"/>
        <v>0</v>
      </c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>
        <f t="shared" si="36"/>
        <v>0</v>
      </c>
      <c r="AF78" s="23" t="e">
        <f>#N/A</f>
        <v>#N/A</v>
      </c>
      <c r="AG78" s="23">
        <f t="shared" si="7"/>
        <v>0</v>
      </c>
      <c r="AH78" s="23" t="e">
        <f>#N/A</f>
        <v>#N/A</v>
      </c>
    </row>
    <row r="79" spans="1:34" ht="13.5" hidden="1" customHeight="1" outlineLevel="2" x14ac:dyDescent="0.35">
      <c r="A79" s="1">
        <v>5013</v>
      </c>
      <c r="B79" s="2" t="s">
        <v>74</v>
      </c>
      <c r="C79" s="24">
        <f t="shared" si="32"/>
        <v>0</v>
      </c>
      <c r="D79" s="24">
        <f t="shared" si="33"/>
        <v>270000</v>
      </c>
      <c r="E79" s="24">
        <f t="shared" si="34"/>
        <v>-270000</v>
      </c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>
        <f t="shared" si="35"/>
        <v>0</v>
      </c>
      <c r="S79" s="26">
        <f>'GRUNNLAG HOVED OG DRIFT'!F57</f>
        <v>22500</v>
      </c>
      <c r="T79" s="26">
        <f>S79</f>
        <v>22500</v>
      </c>
      <c r="U79" s="26">
        <f t="shared" ref="U79:AD79" si="38">T79</f>
        <v>22500</v>
      </c>
      <c r="V79" s="26">
        <f t="shared" si="38"/>
        <v>22500</v>
      </c>
      <c r="W79" s="26">
        <f t="shared" si="38"/>
        <v>22500</v>
      </c>
      <c r="X79" s="26">
        <f t="shared" si="38"/>
        <v>22500</v>
      </c>
      <c r="Y79" s="26">
        <f t="shared" si="38"/>
        <v>22500</v>
      </c>
      <c r="Z79" s="26">
        <f t="shared" si="38"/>
        <v>22500</v>
      </c>
      <c r="AA79" s="26">
        <f t="shared" si="38"/>
        <v>22500</v>
      </c>
      <c r="AB79" s="26">
        <f t="shared" si="38"/>
        <v>22500</v>
      </c>
      <c r="AC79" s="26">
        <f t="shared" si="38"/>
        <v>22500</v>
      </c>
      <c r="AD79" s="26">
        <f t="shared" si="38"/>
        <v>22500</v>
      </c>
      <c r="AE79" s="26">
        <f t="shared" si="36"/>
        <v>270000</v>
      </c>
      <c r="AF79" s="23" t="e">
        <f>#N/A</f>
        <v>#N/A</v>
      </c>
      <c r="AG79" s="23">
        <f t="shared" si="7"/>
        <v>270000</v>
      </c>
      <c r="AH79" s="23" t="e">
        <f>#N/A</f>
        <v>#N/A</v>
      </c>
    </row>
    <row r="80" spans="1:34" ht="13.5" hidden="1" customHeight="1" outlineLevel="2" x14ac:dyDescent="0.35">
      <c r="A80" s="1">
        <v>5014</v>
      </c>
      <c r="B80" s="2" t="s">
        <v>75</v>
      </c>
      <c r="C80" s="24">
        <f t="shared" si="32"/>
        <v>0</v>
      </c>
      <c r="D80" s="24">
        <f t="shared" si="33"/>
        <v>57000</v>
      </c>
      <c r="E80" s="24">
        <f t="shared" si="34"/>
        <v>-57000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>
        <f t="shared" si="35"/>
        <v>0</v>
      </c>
      <c r="S80" s="26">
        <f>'GRUNNLAG HOVED OG DRIFT'!F58</f>
        <v>25000</v>
      </c>
      <c r="T80" s="26"/>
      <c r="U80" s="26"/>
      <c r="V80" s="26">
        <f>'GRUNNLAG HOVED OG DRIFT'!L58</f>
        <v>32000</v>
      </c>
      <c r="W80" s="26"/>
      <c r="X80" s="26"/>
      <c r="Y80" s="26"/>
      <c r="Z80" s="26"/>
      <c r="AA80" s="26"/>
      <c r="AB80" s="26"/>
      <c r="AC80" s="26"/>
      <c r="AD80" s="26"/>
      <c r="AE80" s="26">
        <f t="shared" si="36"/>
        <v>57000</v>
      </c>
      <c r="AF80" s="23" t="e">
        <f>#N/A</f>
        <v>#N/A</v>
      </c>
      <c r="AG80" s="23">
        <f t="shared" si="7"/>
        <v>57000</v>
      </c>
      <c r="AH80" s="23" t="e">
        <f>#N/A</f>
        <v>#N/A</v>
      </c>
    </row>
    <row r="81" spans="1:34" ht="13.5" hidden="1" customHeight="1" outlineLevel="2" x14ac:dyDescent="0.35">
      <c r="A81" s="1">
        <v>5015</v>
      </c>
      <c r="B81" s="2" t="s">
        <v>76</v>
      </c>
      <c r="C81" s="24">
        <f t="shared" si="32"/>
        <v>0</v>
      </c>
      <c r="D81" s="24">
        <f t="shared" si="33"/>
        <v>0</v>
      </c>
      <c r="E81" s="24">
        <f t="shared" si="34"/>
        <v>0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>
        <f t="shared" si="35"/>
        <v>0</v>
      </c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>
        <f t="shared" si="36"/>
        <v>0</v>
      </c>
      <c r="AF81" s="23" t="e">
        <f>#N/A</f>
        <v>#N/A</v>
      </c>
      <c r="AG81" s="23">
        <f t="shared" si="7"/>
        <v>0</v>
      </c>
      <c r="AH81" s="23" t="e">
        <f>#N/A</f>
        <v>#N/A</v>
      </c>
    </row>
    <row r="82" spans="1:34" ht="13.5" hidden="1" customHeight="1" outlineLevel="2" x14ac:dyDescent="0.35">
      <c r="A82" s="1">
        <v>5016</v>
      </c>
      <c r="B82" s="2" t="s">
        <v>77</v>
      </c>
      <c r="C82" s="24">
        <f t="shared" si="32"/>
        <v>0</v>
      </c>
      <c r="D82" s="24">
        <f t="shared" si="33"/>
        <v>40000</v>
      </c>
      <c r="E82" s="24">
        <f t="shared" si="34"/>
        <v>-40000</v>
      </c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>
        <f t="shared" si="35"/>
        <v>0</v>
      </c>
      <c r="S82" s="26"/>
      <c r="T82" s="26"/>
      <c r="U82" s="26">
        <f>'GRUNNLAG HOVED OG DRIFT'!J59</f>
        <v>40000</v>
      </c>
      <c r="V82" s="26"/>
      <c r="W82" s="26"/>
      <c r="X82" s="26"/>
      <c r="Y82" s="26"/>
      <c r="Z82" s="26"/>
      <c r="AA82" s="26"/>
      <c r="AB82" s="26"/>
      <c r="AC82" s="26"/>
      <c r="AD82" s="26"/>
      <c r="AE82" s="26">
        <f t="shared" si="36"/>
        <v>40000</v>
      </c>
      <c r="AF82" s="23" t="e">
        <f>#N/A</f>
        <v>#N/A</v>
      </c>
      <c r="AG82" s="23">
        <f t="shared" si="7"/>
        <v>40000</v>
      </c>
      <c r="AH82" s="23" t="e">
        <f>#N/A</f>
        <v>#N/A</v>
      </c>
    </row>
    <row r="83" spans="1:34" ht="13.5" hidden="1" customHeight="1" outlineLevel="2" x14ac:dyDescent="0.35">
      <c r="A83" s="1">
        <v>5017</v>
      </c>
      <c r="B83" s="2" t="s">
        <v>78</v>
      </c>
      <c r="C83" s="24">
        <f t="shared" si="32"/>
        <v>0</v>
      </c>
      <c r="D83" s="24">
        <f t="shared" si="33"/>
        <v>15000</v>
      </c>
      <c r="E83" s="24">
        <f t="shared" si="34"/>
        <v>-15000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>
        <f t="shared" si="35"/>
        <v>0</v>
      </c>
      <c r="S83" s="26">
        <f>SUM('GRUNNLAG HOVED OG DRIFT'!F60:F61)</f>
        <v>1250</v>
      </c>
      <c r="T83" s="26">
        <f>S83</f>
        <v>1250</v>
      </c>
      <c r="U83" s="26">
        <f t="shared" ref="U83:AD83" si="39">T83</f>
        <v>1250</v>
      </c>
      <c r="V83" s="26">
        <f t="shared" si="39"/>
        <v>1250</v>
      </c>
      <c r="W83" s="26">
        <f t="shared" si="39"/>
        <v>1250</v>
      </c>
      <c r="X83" s="26">
        <f t="shared" si="39"/>
        <v>1250</v>
      </c>
      <c r="Y83" s="26">
        <f t="shared" si="39"/>
        <v>1250</v>
      </c>
      <c r="Z83" s="26">
        <f t="shared" si="39"/>
        <v>1250</v>
      </c>
      <c r="AA83" s="26">
        <f t="shared" si="39"/>
        <v>1250</v>
      </c>
      <c r="AB83" s="26">
        <f t="shared" si="39"/>
        <v>1250</v>
      </c>
      <c r="AC83" s="26">
        <f t="shared" si="39"/>
        <v>1250</v>
      </c>
      <c r="AD83" s="26">
        <f t="shared" si="39"/>
        <v>1250</v>
      </c>
      <c r="AE83" s="26">
        <f t="shared" si="36"/>
        <v>15000</v>
      </c>
      <c r="AF83" s="23" t="e">
        <f>#N/A</f>
        <v>#N/A</v>
      </c>
      <c r="AG83" s="23">
        <f t="shared" si="7"/>
        <v>15000</v>
      </c>
      <c r="AH83" s="23" t="e">
        <f>#N/A</f>
        <v>#N/A</v>
      </c>
    </row>
    <row r="84" spans="1:34" ht="13.5" hidden="1" customHeight="1" outlineLevel="2" x14ac:dyDescent="0.35">
      <c r="A84" s="1">
        <v>5018</v>
      </c>
      <c r="B84" s="2" t="s">
        <v>79</v>
      </c>
      <c r="C84" s="24">
        <f t="shared" si="32"/>
        <v>0</v>
      </c>
      <c r="D84" s="24">
        <f t="shared" si="33"/>
        <v>24000</v>
      </c>
      <c r="E84" s="24">
        <f t="shared" si="34"/>
        <v>-24000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>
        <f t="shared" si="35"/>
        <v>0</v>
      </c>
      <c r="S84" s="26">
        <f>SUM('GRUNNLAG HOVED OG DRIFT'!F62:F63)</f>
        <v>2000</v>
      </c>
      <c r="T84" s="26">
        <f>S84</f>
        <v>2000</v>
      </c>
      <c r="U84" s="26">
        <f t="shared" ref="U84:AD84" si="40">T84</f>
        <v>2000</v>
      </c>
      <c r="V84" s="26">
        <f t="shared" si="40"/>
        <v>2000</v>
      </c>
      <c r="W84" s="26">
        <f t="shared" si="40"/>
        <v>2000</v>
      </c>
      <c r="X84" s="26">
        <f t="shared" si="40"/>
        <v>2000</v>
      </c>
      <c r="Y84" s="26">
        <f t="shared" si="40"/>
        <v>2000</v>
      </c>
      <c r="Z84" s="26">
        <f t="shared" si="40"/>
        <v>2000</v>
      </c>
      <c r="AA84" s="26">
        <f t="shared" si="40"/>
        <v>2000</v>
      </c>
      <c r="AB84" s="26">
        <f t="shared" si="40"/>
        <v>2000</v>
      </c>
      <c r="AC84" s="26">
        <f t="shared" si="40"/>
        <v>2000</v>
      </c>
      <c r="AD84" s="26">
        <f t="shared" si="40"/>
        <v>2000</v>
      </c>
      <c r="AE84" s="26">
        <f t="shared" si="36"/>
        <v>24000</v>
      </c>
      <c r="AF84" s="23" t="e">
        <f>#N/A</f>
        <v>#N/A</v>
      </c>
      <c r="AG84" s="23">
        <f t="shared" si="7"/>
        <v>24000</v>
      </c>
      <c r="AH84" s="23" t="e">
        <f>#N/A</f>
        <v>#N/A</v>
      </c>
    </row>
    <row r="85" spans="1:34" ht="13.5" hidden="1" customHeight="1" outlineLevel="2" x14ac:dyDescent="0.35">
      <c r="A85" s="1">
        <v>5019</v>
      </c>
      <c r="B85" s="2" t="s">
        <v>80</v>
      </c>
      <c r="C85" s="24">
        <f t="shared" si="32"/>
        <v>0</v>
      </c>
      <c r="D85" s="24">
        <f t="shared" si="33"/>
        <v>179304.72</v>
      </c>
      <c r="E85" s="24">
        <f t="shared" si="34"/>
        <v>-179304.72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>
        <f t="shared" si="35"/>
        <v>0</v>
      </c>
      <c r="S85" s="26">
        <f>ANSATTE!M22</f>
        <v>14942.06</v>
      </c>
      <c r="T85" s="26">
        <f>S85</f>
        <v>14942.06</v>
      </c>
      <c r="U85" s="26">
        <f t="shared" ref="U85:AD85" si="41">T85</f>
        <v>14942.06</v>
      </c>
      <c r="V85" s="26">
        <f t="shared" si="41"/>
        <v>14942.06</v>
      </c>
      <c r="W85" s="26">
        <f t="shared" si="41"/>
        <v>14942.06</v>
      </c>
      <c r="X85" s="26">
        <f t="shared" si="41"/>
        <v>14942.06</v>
      </c>
      <c r="Y85" s="26">
        <f t="shared" si="41"/>
        <v>14942.06</v>
      </c>
      <c r="Z85" s="26">
        <f t="shared" si="41"/>
        <v>14942.06</v>
      </c>
      <c r="AA85" s="26">
        <f t="shared" si="41"/>
        <v>14942.06</v>
      </c>
      <c r="AB85" s="26">
        <f t="shared" si="41"/>
        <v>14942.06</v>
      </c>
      <c r="AC85" s="26">
        <f t="shared" si="41"/>
        <v>14942.06</v>
      </c>
      <c r="AD85" s="26">
        <f t="shared" si="41"/>
        <v>14942.06</v>
      </c>
      <c r="AE85" s="26">
        <f t="shared" si="36"/>
        <v>179304.72</v>
      </c>
      <c r="AF85" s="23" t="e">
        <f>#N/A</f>
        <v>#N/A</v>
      </c>
      <c r="AG85" s="23">
        <f t="shared" si="7"/>
        <v>179304.72</v>
      </c>
      <c r="AH85" s="23" t="e">
        <f>#N/A</f>
        <v>#N/A</v>
      </c>
    </row>
    <row r="86" spans="1:34" ht="13.5" hidden="1" customHeight="1" outlineLevel="2" x14ac:dyDescent="0.35">
      <c r="A86" s="1">
        <v>5020</v>
      </c>
      <c r="B86" s="2" t="s">
        <v>81</v>
      </c>
      <c r="C86" s="24">
        <f t="shared" si="32"/>
        <v>0</v>
      </c>
      <c r="D86" s="24">
        <f t="shared" si="33"/>
        <v>0</v>
      </c>
      <c r="E86" s="24">
        <f t="shared" si="34"/>
        <v>0</v>
      </c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>
        <f t="shared" si="35"/>
        <v>0</v>
      </c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>
        <f t="shared" si="36"/>
        <v>0</v>
      </c>
      <c r="AF86" s="23" t="e">
        <f>#N/A</f>
        <v>#N/A</v>
      </c>
      <c r="AG86" s="23">
        <f t="shared" si="7"/>
        <v>0</v>
      </c>
      <c r="AH86" s="23" t="e">
        <f>#N/A</f>
        <v>#N/A</v>
      </c>
    </row>
    <row r="87" spans="1:34" ht="13.5" hidden="1" customHeight="1" outlineLevel="2" x14ac:dyDescent="0.35">
      <c r="A87" s="1">
        <v>5021</v>
      </c>
      <c r="B87" s="2" t="s">
        <v>82</v>
      </c>
      <c r="C87" s="24">
        <f t="shared" si="32"/>
        <v>0</v>
      </c>
      <c r="D87" s="24">
        <f t="shared" si="33"/>
        <v>0</v>
      </c>
      <c r="E87" s="24">
        <f t="shared" si="34"/>
        <v>0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>
        <f t="shared" si="35"/>
        <v>0</v>
      </c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>
        <f t="shared" si="36"/>
        <v>0</v>
      </c>
      <c r="AF87" s="23" t="e">
        <f>#N/A</f>
        <v>#N/A</v>
      </c>
      <c r="AG87" s="23">
        <f t="shared" si="7"/>
        <v>0</v>
      </c>
      <c r="AH87" s="23" t="e">
        <f>#N/A</f>
        <v>#N/A</v>
      </c>
    </row>
    <row r="88" spans="1:34" ht="13.5" hidden="1" customHeight="1" outlineLevel="2" x14ac:dyDescent="0.35">
      <c r="A88" s="1">
        <v>5022</v>
      </c>
      <c r="B88" s="2" t="s">
        <v>83</v>
      </c>
      <c r="C88" s="24">
        <f t="shared" si="32"/>
        <v>0</v>
      </c>
      <c r="D88" s="24">
        <f t="shared" si="33"/>
        <v>0</v>
      </c>
      <c r="E88" s="24">
        <f t="shared" si="34"/>
        <v>0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>
        <f t="shared" si="35"/>
        <v>0</v>
      </c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>
        <f t="shared" si="36"/>
        <v>0</v>
      </c>
      <c r="AF88" s="23" t="e">
        <f>#N/A</f>
        <v>#N/A</v>
      </c>
      <c r="AG88" s="23">
        <f t="shared" si="7"/>
        <v>0</v>
      </c>
      <c r="AH88" s="23" t="e">
        <f>#N/A</f>
        <v>#N/A</v>
      </c>
    </row>
    <row r="89" spans="1:34" s="48" customFormat="1" ht="13.5" hidden="1" customHeight="1" outlineLevel="2" x14ac:dyDescent="0.35">
      <c r="A89" s="3">
        <v>5023</v>
      </c>
      <c r="B89" s="4" t="s">
        <v>84</v>
      </c>
      <c r="C89" s="24">
        <f t="shared" ref="C89" si="42">R89</f>
        <v>0</v>
      </c>
      <c r="D89" s="24">
        <f t="shared" ref="D89" si="43">AE89</f>
        <v>0</v>
      </c>
      <c r="E89" s="24">
        <f t="shared" ref="E89" si="44">C89-D89</f>
        <v>0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3"/>
      <c r="AG89" s="23"/>
      <c r="AH89" s="23"/>
    </row>
    <row r="90" spans="1:34" ht="13.5" hidden="1" customHeight="1" outlineLevel="2" x14ac:dyDescent="0.35">
      <c r="A90" s="3">
        <v>5025</v>
      </c>
      <c r="B90" s="105" t="s">
        <v>333</v>
      </c>
      <c r="C90" s="24">
        <f t="shared" si="32"/>
        <v>322187</v>
      </c>
      <c r="D90" s="24">
        <f t="shared" si="33"/>
        <v>517194.82800000015</v>
      </c>
      <c r="E90" s="24">
        <f t="shared" si="34"/>
        <v>-195007.82800000015</v>
      </c>
      <c r="F90" s="25">
        <v>80657</v>
      </c>
      <c r="G90" s="25"/>
      <c r="H90" s="25"/>
      <c r="I90" s="25">
        <v>80510</v>
      </c>
      <c r="J90" s="25"/>
      <c r="K90" s="25"/>
      <c r="L90" s="27">
        <v>80510</v>
      </c>
      <c r="M90" s="25"/>
      <c r="N90" s="25"/>
      <c r="O90" s="27">
        <v>80510</v>
      </c>
      <c r="P90" s="25"/>
      <c r="Q90" s="25"/>
      <c r="R90" s="25">
        <f t="shared" si="35"/>
        <v>322187</v>
      </c>
      <c r="S90" s="26">
        <f>ANSATTE!J19+ANSATTE!K19+ANSATTE!L19+ANSATTE!M19</f>
        <v>43099.569000000003</v>
      </c>
      <c r="T90" s="26">
        <f>S90</f>
        <v>43099.569000000003</v>
      </c>
      <c r="U90" s="26">
        <f t="shared" ref="U90:AD90" si="45">T90</f>
        <v>43099.569000000003</v>
      </c>
      <c r="V90" s="26">
        <f t="shared" si="45"/>
        <v>43099.569000000003</v>
      </c>
      <c r="W90" s="26">
        <f t="shared" si="45"/>
        <v>43099.569000000003</v>
      </c>
      <c r="X90" s="26">
        <f t="shared" si="45"/>
        <v>43099.569000000003</v>
      </c>
      <c r="Y90" s="26">
        <f t="shared" si="45"/>
        <v>43099.569000000003</v>
      </c>
      <c r="Z90" s="26">
        <f t="shared" si="45"/>
        <v>43099.569000000003</v>
      </c>
      <c r="AA90" s="26">
        <f t="shared" si="45"/>
        <v>43099.569000000003</v>
      </c>
      <c r="AB90" s="26">
        <f t="shared" si="45"/>
        <v>43099.569000000003</v>
      </c>
      <c r="AC90" s="26">
        <f t="shared" si="45"/>
        <v>43099.569000000003</v>
      </c>
      <c r="AD90" s="26">
        <f t="shared" si="45"/>
        <v>43099.569000000003</v>
      </c>
      <c r="AE90" s="26">
        <f t="shared" si="36"/>
        <v>517194.82800000015</v>
      </c>
      <c r="AF90" s="23" t="e">
        <f>#N/A</f>
        <v>#N/A</v>
      </c>
      <c r="AG90" s="23">
        <f t="shared" si="7"/>
        <v>517194.82800000015</v>
      </c>
      <c r="AH90" s="23" t="e">
        <f>#N/A</f>
        <v>#N/A</v>
      </c>
    </row>
    <row r="91" spans="1:34" ht="13.5" hidden="1" customHeight="1" outlineLevel="1" collapsed="1" x14ac:dyDescent="0.25">
      <c r="A91" s="9"/>
      <c r="B91" s="8" t="s">
        <v>121</v>
      </c>
      <c r="C91" s="30">
        <f t="shared" ref="C91:Q91" si="46">C92+C93</f>
        <v>0</v>
      </c>
      <c r="D91" s="30">
        <f t="shared" si="46"/>
        <v>0</v>
      </c>
      <c r="E91" s="30">
        <f t="shared" si="46"/>
        <v>0</v>
      </c>
      <c r="F91" s="30">
        <f t="shared" si="46"/>
        <v>0</v>
      </c>
      <c r="G91" s="30">
        <f t="shared" si="46"/>
        <v>0</v>
      </c>
      <c r="H91" s="30">
        <f t="shared" si="46"/>
        <v>0</v>
      </c>
      <c r="I91" s="30">
        <f t="shared" si="46"/>
        <v>0</v>
      </c>
      <c r="J91" s="30">
        <f t="shared" si="46"/>
        <v>0</v>
      </c>
      <c r="K91" s="30">
        <f t="shared" si="46"/>
        <v>0</v>
      </c>
      <c r="L91" s="30">
        <f t="shared" si="46"/>
        <v>0</v>
      </c>
      <c r="M91" s="30">
        <f t="shared" si="46"/>
        <v>0</v>
      </c>
      <c r="N91" s="30">
        <f t="shared" si="46"/>
        <v>0</v>
      </c>
      <c r="O91" s="30">
        <f t="shared" si="46"/>
        <v>0</v>
      </c>
      <c r="P91" s="30">
        <f t="shared" si="46"/>
        <v>0</v>
      </c>
      <c r="Q91" s="30">
        <f t="shared" si="46"/>
        <v>0</v>
      </c>
      <c r="R91" s="30">
        <f t="shared" si="35"/>
        <v>0</v>
      </c>
      <c r="S91" s="30">
        <f t="shared" ref="S91:AD91" si="47">S92+S93</f>
        <v>0</v>
      </c>
      <c r="T91" s="30">
        <f t="shared" si="47"/>
        <v>0</v>
      </c>
      <c r="U91" s="30">
        <f t="shared" si="47"/>
        <v>0</v>
      </c>
      <c r="V91" s="30">
        <f t="shared" si="47"/>
        <v>0</v>
      </c>
      <c r="W91" s="30">
        <f t="shared" si="47"/>
        <v>0</v>
      </c>
      <c r="X91" s="30">
        <f t="shared" si="47"/>
        <v>0</v>
      </c>
      <c r="Y91" s="30">
        <f t="shared" si="47"/>
        <v>0</v>
      </c>
      <c r="Z91" s="30">
        <f t="shared" si="47"/>
        <v>0</v>
      </c>
      <c r="AA91" s="30">
        <f t="shared" si="47"/>
        <v>0</v>
      </c>
      <c r="AB91" s="30">
        <f t="shared" si="47"/>
        <v>0</v>
      </c>
      <c r="AC91" s="30">
        <f t="shared" si="47"/>
        <v>0</v>
      </c>
      <c r="AD91" s="30">
        <f t="shared" si="47"/>
        <v>0</v>
      </c>
      <c r="AE91" s="30">
        <f t="shared" si="36"/>
        <v>0</v>
      </c>
      <c r="AF91" s="30" t="e">
        <f>#N/A</f>
        <v>#N/A</v>
      </c>
      <c r="AG91" s="30">
        <f t="shared" si="7"/>
        <v>0</v>
      </c>
      <c r="AH91" s="30" t="e">
        <f>#N/A</f>
        <v>#N/A</v>
      </c>
    </row>
    <row r="92" spans="1:34" ht="13.5" hidden="1" customHeight="1" outlineLevel="2" x14ac:dyDescent="0.35">
      <c r="A92" s="1">
        <v>200</v>
      </c>
      <c r="B92" s="2" t="s">
        <v>86</v>
      </c>
      <c r="C92" s="24">
        <f t="shared" ref="C92:C93" si="48">R92</f>
        <v>0</v>
      </c>
      <c r="D92" s="24">
        <f t="shared" ref="D92:D93" si="49">AE92</f>
        <v>0</v>
      </c>
      <c r="E92" s="24">
        <f t="shared" ref="E92:E93" si="50">C92-D92</f>
        <v>0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>
        <f t="shared" si="35"/>
        <v>0</v>
      </c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>
        <f t="shared" si="36"/>
        <v>0</v>
      </c>
      <c r="AF92" s="30" t="e">
        <f>#N/A</f>
        <v>#N/A</v>
      </c>
      <c r="AG92" s="30">
        <f t="shared" si="7"/>
        <v>0</v>
      </c>
      <c r="AH92" s="30" t="e">
        <f>#N/A</f>
        <v>#N/A</v>
      </c>
    </row>
    <row r="93" spans="1:34" ht="13.5" hidden="1" customHeight="1" outlineLevel="2" x14ac:dyDescent="0.35">
      <c r="A93" s="1">
        <v>300</v>
      </c>
      <c r="B93" s="2" t="s">
        <v>88</v>
      </c>
      <c r="C93" s="24">
        <f t="shared" si="48"/>
        <v>0</v>
      </c>
      <c r="D93" s="24">
        <f t="shared" si="49"/>
        <v>0</v>
      </c>
      <c r="E93" s="24">
        <f t="shared" si="50"/>
        <v>0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>
        <f t="shared" si="35"/>
        <v>0</v>
      </c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>
        <f t="shared" si="36"/>
        <v>0</v>
      </c>
      <c r="AF93" s="30" t="e">
        <f>#N/A</f>
        <v>#N/A</v>
      </c>
      <c r="AG93" s="30">
        <f t="shared" si="7"/>
        <v>0</v>
      </c>
      <c r="AH93" s="30" t="e">
        <f>#N/A</f>
        <v>#N/A</v>
      </c>
    </row>
    <row r="94" spans="1:34" ht="15.75" customHeight="1" collapsed="1" x14ac:dyDescent="0.25">
      <c r="A94" s="18">
        <v>4</v>
      </c>
      <c r="B94" s="19" t="s">
        <v>119</v>
      </c>
      <c r="C94" s="20">
        <f t="shared" ref="C94:D94" si="51">C95+C118+C126+C142+C157+C180</f>
        <v>2082500.0000000002</v>
      </c>
      <c r="D94" s="20">
        <f t="shared" si="51"/>
        <v>2077538.4679999999</v>
      </c>
      <c r="E94" s="20">
        <f t="shared" ref="E94" si="52">C94-D94</f>
        <v>4961.5320000003558</v>
      </c>
      <c r="F94" s="20">
        <f t="shared" ref="F94:Q94" si="53">F95+F118+F126+F142+F157+F180</f>
        <v>1438541.6666666667</v>
      </c>
      <c r="G94" s="20">
        <f t="shared" si="53"/>
        <v>58541.666666666672</v>
      </c>
      <c r="H94" s="20">
        <f t="shared" si="53"/>
        <v>58541.666666666672</v>
      </c>
      <c r="I94" s="20">
        <f t="shared" si="53"/>
        <v>58541.666666666672</v>
      </c>
      <c r="J94" s="20">
        <f t="shared" si="53"/>
        <v>58541.666666666672</v>
      </c>
      <c r="K94" s="20">
        <f t="shared" si="53"/>
        <v>58541.666666666672</v>
      </c>
      <c r="L94" s="20">
        <f t="shared" si="53"/>
        <v>58541.666666666672</v>
      </c>
      <c r="M94" s="20">
        <f t="shared" si="53"/>
        <v>58541.666666666672</v>
      </c>
      <c r="N94" s="20">
        <f t="shared" si="53"/>
        <v>58541.666666666672</v>
      </c>
      <c r="O94" s="20">
        <f t="shared" si="53"/>
        <v>58541.666666666672</v>
      </c>
      <c r="P94" s="20">
        <f t="shared" si="53"/>
        <v>58541.666666666672</v>
      </c>
      <c r="Q94" s="20">
        <f t="shared" si="53"/>
        <v>58541.666666666672</v>
      </c>
      <c r="R94" s="20">
        <f t="shared" ref="R94:R125" si="54">SUM(F94:Q94)</f>
        <v>2082500.0000000009</v>
      </c>
      <c r="S94" s="20">
        <f t="shared" ref="S94:AD94" si="55">S95+S118+S126+S142+S157+S180</f>
        <v>278413.45333333337</v>
      </c>
      <c r="T94" s="20">
        <f t="shared" si="55"/>
        <v>238413.45333333334</v>
      </c>
      <c r="U94" s="20">
        <f t="shared" si="55"/>
        <v>238413.45333333334</v>
      </c>
      <c r="V94" s="20">
        <f t="shared" si="55"/>
        <v>109139.62466666667</v>
      </c>
      <c r="W94" s="20">
        <f t="shared" si="55"/>
        <v>115806.29133333333</v>
      </c>
      <c r="X94" s="20">
        <f t="shared" si="55"/>
        <v>121139.62466666667</v>
      </c>
      <c r="Y94" s="20">
        <f t="shared" si="55"/>
        <v>109139.62466666667</v>
      </c>
      <c r="Z94" s="20">
        <f t="shared" si="55"/>
        <v>130859.62466666667</v>
      </c>
      <c r="AA94" s="20">
        <f t="shared" si="55"/>
        <v>109139.62466666667</v>
      </c>
      <c r="AB94" s="20">
        <f t="shared" si="55"/>
        <v>186746.78666666668</v>
      </c>
      <c r="AC94" s="20">
        <f t="shared" si="55"/>
        <v>205913.45333333334</v>
      </c>
      <c r="AD94" s="20">
        <f t="shared" si="55"/>
        <v>234413.45333333334</v>
      </c>
      <c r="AE94" s="20">
        <f t="shared" ref="AE94:AE125" si="56">SUM(S94:AD94)</f>
        <v>2077538.4679999999</v>
      </c>
      <c r="AF94" s="20" t="e">
        <f>#N/A</f>
        <v>#N/A</v>
      </c>
      <c r="AG94" s="20">
        <v>2078855.9999999995</v>
      </c>
      <c r="AH94" s="20" t="e">
        <f>#N/A</f>
        <v>#N/A</v>
      </c>
    </row>
    <row r="95" spans="1:34" ht="13.5" hidden="1" customHeight="1" outlineLevel="1" collapsed="1" x14ac:dyDescent="0.25">
      <c r="A95" s="21">
        <v>1000</v>
      </c>
      <c r="B95" s="22" t="s">
        <v>114</v>
      </c>
      <c r="C95" s="23">
        <f t="shared" ref="C95:Q95" si="57">SUM(C96:C117)</f>
        <v>0</v>
      </c>
      <c r="D95" s="23">
        <f t="shared" si="57"/>
        <v>25000</v>
      </c>
      <c r="E95" s="23">
        <f t="shared" si="57"/>
        <v>-25000</v>
      </c>
      <c r="F95" s="23">
        <f t="shared" si="57"/>
        <v>0</v>
      </c>
      <c r="G95" s="23">
        <f t="shared" si="57"/>
        <v>0</v>
      </c>
      <c r="H95" s="23">
        <f t="shared" si="57"/>
        <v>0</v>
      </c>
      <c r="I95" s="23">
        <f t="shared" si="57"/>
        <v>0</v>
      </c>
      <c r="J95" s="23">
        <f t="shared" si="57"/>
        <v>0</v>
      </c>
      <c r="K95" s="23">
        <f t="shared" si="57"/>
        <v>0</v>
      </c>
      <c r="L95" s="23">
        <f t="shared" si="57"/>
        <v>0</v>
      </c>
      <c r="M95" s="23">
        <f t="shared" si="57"/>
        <v>0</v>
      </c>
      <c r="N95" s="23">
        <f t="shared" si="57"/>
        <v>0</v>
      </c>
      <c r="O95" s="23">
        <f t="shared" si="57"/>
        <v>0</v>
      </c>
      <c r="P95" s="23">
        <f t="shared" si="57"/>
        <v>0</v>
      </c>
      <c r="Q95" s="23">
        <f t="shared" si="57"/>
        <v>0</v>
      </c>
      <c r="R95" s="23">
        <f t="shared" si="54"/>
        <v>0</v>
      </c>
      <c r="S95" s="23">
        <f t="shared" ref="S95:AD95" si="58">SUM(S96:S117)</f>
        <v>25000</v>
      </c>
      <c r="T95" s="23">
        <f t="shared" si="58"/>
        <v>0</v>
      </c>
      <c r="U95" s="23">
        <f t="shared" si="58"/>
        <v>0</v>
      </c>
      <c r="V95" s="23">
        <f t="shared" si="58"/>
        <v>0</v>
      </c>
      <c r="W95" s="23">
        <f t="shared" si="58"/>
        <v>0</v>
      </c>
      <c r="X95" s="23">
        <f t="shared" si="58"/>
        <v>0</v>
      </c>
      <c r="Y95" s="23">
        <f t="shared" si="58"/>
        <v>0</v>
      </c>
      <c r="Z95" s="23">
        <f t="shared" si="58"/>
        <v>0</v>
      </c>
      <c r="AA95" s="23">
        <f t="shared" si="58"/>
        <v>0</v>
      </c>
      <c r="AB95" s="23">
        <f t="shared" si="58"/>
        <v>0</v>
      </c>
      <c r="AC95" s="23">
        <f t="shared" si="58"/>
        <v>0</v>
      </c>
      <c r="AD95" s="23">
        <f t="shared" si="58"/>
        <v>0</v>
      </c>
      <c r="AE95" s="23">
        <f t="shared" si="56"/>
        <v>25000</v>
      </c>
      <c r="AF95" s="23" t="e">
        <f>#N/A</f>
        <v>#N/A</v>
      </c>
      <c r="AG95" s="23">
        <v>0</v>
      </c>
      <c r="AH95" s="23" t="e">
        <f>#N/A</f>
        <v>#N/A</v>
      </c>
    </row>
    <row r="96" spans="1:34" ht="13.5" hidden="1" customHeight="1" outlineLevel="2" x14ac:dyDescent="0.35">
      <c r="A96" s="1">
        <v>1001</v>
      </c>
      <c r="B96" s="2" t="s">
        <v>5</v>
      </c>
      <c r="C96" s="24">
        <f t="shared" ref="C96:C117" si="59">R96</f>
        <v>0</v>
      </c>
      <c r="D96" s="24">
        <f t="shared" ref="D96:D117" si="60">AE96</f>
        <v>0</v>
      </c>
      <c r="E96" s="24">
        <f t="shared" ref="E96:E117" si="61">C96-D96</f>
        <v>0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>
        <f t="shared" si="54"/>
        <v>0</v>
      </c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>
        <f t="shared" si="56"/>
        <v>0</v>
      </c>
      <c r="AF96" s="23" t="e">
        <f>#N/A</f>
        <v>#N/A</v>
      </c>
      <c r="AG96" s="23">
        <v>0</v>
      </c>
      <c r="AH96" s="23" t="e">
        <f>#N/A</f>
        <v>#N/A</v>
      </c>
    </row>
    <row r="97" spans="1:34" ht="13.5" hidden="1" customHeight="1" outlineLevel="2" x14ac:dyDescent="0.35">
      <c r="A97" s="1">
        <v>1002</v>
      </c>
      <c r="B97" s="2" t="s">
        <v>6</v>
      </c>
      <c r="C97" s="24">
        <f t="shared" si="59"/>
        <v>0</v>
      </c>
      <c r="D97" s="24">
        <f t="shared" si="60"/>
        <v>0</v>
      </c>
      <c r="E97" s="24">
        <f t="shared" si="61"/>
        <v>0</v>
      </c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>
        <f t="shared" si="54"/>
        <v>0</v>
      </c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>
        <f t="shared" si="56"/>
        <v>0</v>
      </c>
      <c r="AF97" s="23" t="e">
        <f>#N/A</f>
        <v>#N/A</v>
      </c>
      <c r="AG97" s="23">
        <v>0</v>
      </c>
      <c r="AH97" s="23" t="e">
        <f>#N/A</f>
        <v>#N/A</v>
      </c>
    </row>
    <row r="98" spans="1:34" ht="13.5" hidden="1" customHeight="1" outlineLevel="2" x14ac:dyDescent="0.35">
      <c r="A98" s="1">
        <v>1003</v>
      </c>
      <c r="B98" s="2" t="s">
        <v>7</v>
      </c>
      <c r="C98" s="24">
        <f t="shared" si="59"/>
        <v>0</v>
      </c>
      <c r="D98" s="24">
        <f t="shared" si="60"/>
        <v>0</v>
      </c>
      <c r="E98" s="24">
        <f t="shared" si="61"/>
        <v>0</v>
      </c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>
        <f t="shared" si="54"/>
        <v>0</v>
      </c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>
        <f t="shared" si="56"/>
        <v>0</v>
      </c>
      <c r="AF98" s="23" t="e">
        <f>#N/A</f>
        <v>#N/A</v>
      </c>
      <c r="AG98" s="23">
        <v>0</v>
      </c>
      <c r="AH98" s="23" t="e">
        <f>#N/A</f>
        <v>#N/A</v>
      </c>
    </row>
    <row r="99" spans="1:34" ht="13.5" hidden="1" customHeight="1" outlineLevel="2" x14ac:dyDescent="0.35">
      <c r="A99" s="1">
        <v>1004</v>
      </c>
      <c r="B99" s="2" t="s">
        <v>8</v>
      </c>
      <c r="C99" s="24">
        <f t="shared" si="59"/>
        <v>0</v>
      </c>
      <c r="D99" s="24">
        <f t="shared" si="60"/>
        <v>0</v>
      </c>
      <c r="E99" s="24">
        <f t="shared" si="61"/>
        <v>0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>
        <f t="shared" si="54"/>
        <v>0</v>
      </c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>
        <f t="shared" si="56"/>
        <v>0</v>
      </c>
      <c r="AF99" s="23" t="e">
        <f>#N/A</f>
        <v>#N/A</v>
      </c>
      <c r="AG99" s="23">
        <v>0</v>
      </c>
      <c r="AH99" s="23" t="e">
        <f>#N/A</f>
        <v>#N/A</v>
      </c>
    </row>
    <row r="100" spans="1:34" ht="13.5" hidden="1" customHeight="1" outlineLevel="2" x14ac:dyDescent="0.35">
      <c r="A100" s="1">
        <v>1005</v>
      </c>
      <c r="B100" s="2" t="s">
        <v>9</v>
      </c>
      <c r="C100" s="24">
        <f t="shared" si="59"/>
        <v>0</v>
      </c>
      <c r="D100" s="24">
        <f t="shared" si="60"/>
        <v>0</v>
      </c>
      <c r="E100" s="24">
        <f t="shared" si="61"/>
        <v>0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>
        <f t="shared" si="54"/>
        <v>0</v>
      </c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>
        <f t="shared" si="56"/>
        <v>0</v>
      </c>
      <c r="AF100" s="23" t="e">
        <f>#N/A</f>
        <v>#N/A</v>
      </c>
      <c r="AG100" s="23">
        <v>0</v>
      </c>
      <c r="AH100" s="23" t="e">
        <f>#N/A</f>
        <v>#N/A</v>
      </c>
    </row>
    <row r="101" spans="1:34" ht="13.5" hidden="1" customHeight="1" outlineLevel="2" x14ac:dyDescent="0.35">
      <c r="A101" s="1">
        <v>1006</v>
      </c>
      <c r="B101" s="2" t="s">
        <v>10</v>
      </c>
      <c r="C101" s="24">
        <f t="shared" si="59"/>
        <v>0</v>
      </c>
      <c r="D101" s="24">
        <f t="shared" si="60"/>
        <v>0</v>
      </c>
      <c r="E101" s="24">
        <f t="shared" si="61"/>
        <v>0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>
        <f t="shared" si="54"/>
        <v>0</v>
      </c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>
        <f t="shared" si="56"/>
        <v>0</v>
      </c>
      <c r="AF101" s="23" t="e">
        <f>#N/A</f>
        <v>#N/A</v>
      </c>
      <c r="AG101" s="23">
        <v>0</v>
      </c>
      <c r="AH101" s="23" t="e">
        <f>#N/A</f>
        <v>#N/A</v>
      </c>
    </row>
    <row r="102" spans="1:34" ht="13.5" hidden="1" customHeight="1" outlineLevel="2" x14ac:dyDescent="0.35">
      <c r="A102" s="1">
        <v>1007</v>
      </c>
      <c r="B102" s="2" t="s">
        <v>11</v>
      </c>
      <c r="C102" s="24">
        <f t="shared" si="59"/>
        <v>0</v>
      </c>
      <c r="D102" s="24">
        <f t="shared" si="60"/>
        <v>0</v>
      </c>
      <c r="E102" s="24">
        <f t="shared" si="61"/>
        <v>0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>
        <f t="shared" si="54"/>
        <v>0</v>
      </c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>
        <f t="shared" si="56"/>
        <v>0</v>
      </c>
      <c r="AF102" s="23" t="e">
        <f>#N/A</f>
        <v>#N/A</v>
      </c>
      <c r="AG102" s="23">
        <v>0</v>
      </c>
      <c r="AH102" s="23" t="e">
        <f>#N/A</f>
        <v>#N/A</v>
      </c>
    </row>
    <row r="103" spans="1:34" ht="13.5" hidden="1" customHeight="1" outlineLevel="2" x14ac:dyDescent="0.35">
      <c r="A103" s="1">
        <v>1008</v>
      </c>
      <c r="B103" s="2" t="s">
        <v>12</v>
      </c>
      <c r="C103" s="24">
        <f t="shared" si="59"/>
        <v>0</v>
      </c>
      <c r="D103" s="24">
        <f t="shared" si="60"/>
        <v>0</v>
      </c>
      <c r="E103" s="24">
        <f t="shared" si="61"/>
        <v>0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>
        <f t="shared" si="54"/>
        <v>0</v>
      </c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>
        <f t="shared" si="56"/>
        <v>0</v>
      </c>
      <c r="AF103" s="23" t="e">
        <f>#N/A</f>
        <v>#N/A</v>
      </c>
      <c r="AG103" s="23">
        <v>0</v>
      </c>
      <c r="AH103" s="23" t="e">
        <f>#N/A</f>
        <v>#N/A</v>
      </c>
    </row>
    <row r="104" spans="1:34" ht="13.5" hidden="1" customHeight="1" outlineLevel="2" x14ac:dyDescent="0.35">
      <c r="A104" s="1">
        <v>1009</v>
      </c>
      <c r="B104" s="2" t="s">
        <v>13</v>
      </c>
      <c r="C104" s="24">
        <f t="shared" si="59"/>
        <v>0</v>
      </c>
      <c r="D104" s="24">
        <f t="shared" si="60"/>
        <v>0</v>
      </c>
      <c r="E104" s="24">
        <f t="shared" si="61"/>
        <v>0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>
        <f t="shared" si="54"/>
        <v>0</v>
      </c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>
        <f t="shared" si="56"/>
        <v>0</v>
      </c>
      <c r="AF104" s="23" t="e">
        <f>#N/A</f>
        <v>#N/A</v>
      </c>
      <c r="AG104" s="23">
        <v>0</v>
      </c>
      <c r="AH104" s="23" t="e">
        <f>#N/A</f>
        <v>#N/A</v>
      </c>
    </row>
    <row r="105" spans="1:34" ht="13.5" hidden="1" customHeight="1" outlineLevel="2" x14ac:dyDescent="0.35">
      <c r="A105" s="1">
        <v>1010</v>
      </c>
      <c r="B105" s="2" t="s">
        <v>14</v>
      </c>
      <c r="C105" s="24">
        <f t="shared" si="59"/>
        <v>0</v>
      </c>
      <c r="D105" s="24">
        <f t="shared" si="60"/>
        <v>0</v>
      </c>
      <c r="E105" s="24">
        <f t="shared" si="61"/>
        <v>0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>
        <f t="shared" si="54"/>
        <v>0</v>
      </c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>
        <f t="shared" si="56"/>
        <v>0</v>
      </c>
      <c r="AF105" s="23" t="e">
        <f>#N/A</f>
        <v>#N/A</v>
      </c>
      <c r="AG105" s="23">
        <v>0</v>
      </c>
      <c r="AH105" s="23" t="e">
        <f>#N/A</f>
        <v>#N/A</v>
      </c>
    </row>
    <row r="106" spans="1:34" ht="13.5" hidden="1" customHeight="1" outlineLevel="2" x14ac:dyDescent="0.35">
      <c r="A106" s="1">
        <v>1011</v>
      </c>
      <c r="B106" s="2" t="s">
        <v>15</v>
      </c>
      <c r="C106" s="24">
        <f t="shared" si="59"/>
        <v>0</v>
      </c>
      <c r="D106" s="24">
        <f t="shared" si="60"/>
        <v>0</v>
      </c>
      <c r="E106" s="24">
        <f t="shared" si="61"/>
        <v>0</v>
      </c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>
        <f t="shared" si="54"/>
        <v>0</v>
      </c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>
        <f t="shared" si="56"/>
        <v>0</v>
      </c>
      <c r="AF106" s="23" t="e">
        <f>#N/A</f>
        <v>#N/A</v>
      </c>
      <c r="AG106" s="23">
        <v>0</v>
      </c>
      <c r="AH106" s="23" t="e">
        <f>#N/A</f>
        <v>#N/A</v>
      </c>
    </row>
    <row r="107" spans="1:34" ht="13.5" hidden="1" customHeight="1" outlineLevel="2" x14ac:dyDescent="0.35">
      <c r="A107" s="1">
        <v>1012</v>
      </c>
      <c r="B107" s="115" t="s">
        <v>334</v>
      </c>
      <c r="C107" s="24">
        <f t="shared" si="59"/>
        <v>0</v>
      </c>
      <c r="D107" s="24">
        <f t="shared" si="60"/>
        <v>25000</v>
      </c>
      <c r="E107" s="24">
        <f t="shared" si="61"/>
        <v>-25000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>
        <f t="shared" si="54"/>
        <v>0</v>
      </c>
      <c r="S107" s="26">
        <f>SUM('GRUNNLAG HOVED OG DRIFT'!F65)</f>
        <v>25000</v>
      </c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>
        <f t="shared" si="56"/>
        <v>25000</v>
      </c>
      <c r="AF107" s="23" t="e">
        <f>#N/A</f>
        <v>#N/A</v>
      </c>
      <c r="AG107" s="23">
        <v>0</v>
      </c>
      <c r="AH107" s="23" t="e">
        <f>#N/A</f>
        <v>#N/A</v>
      </c>
    </row>
    <row r="108" spans="1:34" ht="13.5" hidden="1" customHeight="1" outlineLevel="2" x14ac:dyDescent="0.35">
      <c r="A108" s="1">
        <v>1013</v>
      </c>
      <c r="B108" s="2" t="s">
        <v>17</v>
      </c>
      <c r="C108" s="24">
        <f t="shared" si="59"/>
        <v>0</v>
      </c>
      <c r="D108" s="24">
        <f t="shared" si="60"/>
        <v>0</v>
      </c>
      <c r="E108" s="24">
        <f t="shared" si="61"/>
        <v>0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>
        <f t="shared" si="54"/>
        <v>0</v>
      </c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>
        <f t="shared" si="56"/>
        <v>0</v>
      </c>
      <c r="AF108" s="23" t="e">
        <f>#N/A</f>
        <v>#N/A</v>
      </c>
      <c r="AG108" s="23">
        <v>0</v>
      </c>
      <c r="AH108" s="23" t="e">
        <f>#N/A</f>
        <v>#N/A</v>
      </c>
    </row>
    <row r="109" spans="1:34" ht="13.5" hidden="1" customHeight="1" outlineLevel="2" x14ac:dyDescent="0.35">
      <c r="A109" s="1">
        <v>1014</v>
      </c>
      <c r="B109" s="2" t="s">
        <v>18</v>
      </c>
      <c r="C109" s="24">
        <f t="shared" si="59"/>
        <v>0</v>
      </c>
      <c r="D109" s="24">
        <f t="shared" si="60"/>
        <v>0</v>
      </c>
      <c r="E109" s="24">
        <f t="shared" si="61"/>
        <v>0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>
        <f t="shared" si="54"/>
        <v>0</v>
      </c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>
        <f t="shared" si="56"/>
        <v>0</v>
      </c>
      <c r="AF109" s="23" t="e">
        <f>#N/A</f>
        <v>#N/A</v>
      </c>
      <c r="AG109" s="23">
        <v>0</v>
      </c>
      <c r="AH109" s="23" t="e">
        <f>#N/A</f>
        <v>#N/A</v>
      </c>
    </row>
    <row r="110" spans="1:34" ht="13.5" hidden="1" customHeight="1" outlineLevel="2" x14ac:dyDescent="0.35">
      <c r="A110" s="1">
        <v>1015</v>
      </c>
      <c r="B110" s="2" t="s">
        <v>19</v>
      </c>
      <c r="C110" s="24">
        <f t="shared" si="59"/>
        <v>0</v>
      </c>
      <c r="D110" s="24">
        <f t="shared" si="60"/>
        <v>0</v>
      </c>
      <c r="E110" s="24">
        <f t="shared" si="61"/>
        <v>0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>
        <f t="shared" si="54"/>
        <v>0</v>
      </c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>
        <f t="shared" si="56"/>
        <v>0</v>
      </c>
      <c r="AF110" s="23" t="e">
        <f>#N/A</f>
        <v>#N/A</v>
      </c>
      <c r="AG110" s="23">
        <v>0</v>
      </c>
      <c r="AH110" s="23" t="e">
        <f>#N/A</f>
        <v>#N/A</v>
      </c>
    </row>
    <row r="111" spans="1:34" ht="13.5" hidden="1" customHeight="1" outlineLevel="2" x14ac:dyDescent="0.35">
      <c r="A111" s="1">
        <v>1016</v>
      </c>
      <c r="B111" s="2" t="s">
        <v>20</v>
      </c>
      <c r="C111" s="24">
        <f t="shared" si="59"/>
        <v>0</v>
      </c>
      <c r="D111" s="24">
        <f t="shared" si="60"/>
        <v>0</v>
      </c>
      <c r="E111" s="24">
        <f t="shared" si="61"/>
        <v>0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>
        <f t="shared" si="54"/>
        <v>0</v>
      </c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>
        <f t="shared" si="56"/>
        <v>0</v>
      </c>
      <c r="AF111" s="23" t="e">
        <f>#N/A</f>
        <v>#N/A</v>
      </c>
      <c r="AG111" s="23">
        <v>0</v>
      </c>
      <c r="AH111" s="23" t="e">
        <f>#N/A</f>
        <v>#N/A</v>
      </c>
    </row>
    <row r="112" spans="1:34" ht="13.5" hidden="1" customHeight="1" outlineLevel="2" x14ac:dyDescent="0.35">
      <c r="A112" s="1">
        <v>1017</v>
      </c>
      <c r="B112" s="2" t="s">
        <v>21</v>
      </c>
      <c r="C112" s="24">
        <f t="shared" si="59"/>
        <v>0</v>
      </c>
      <c r="D112" s="24">
        <f t="shared" si="60"/>
        <v>0</v>
      </c>
      <c r="E112" s="24">
        <f t="shared" si="61"/>
        <v>0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>
        <f t="shared" si="54"/>
        <v>0</v>
      </c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>
        <f t="shared" si="56"/>
        <v>0</v>
      </c>
      <c r="AF112" s="23" t="e">
        <f>#N/A</f>
        <v>#N/A</v>
      </c>
      <c r="AG112" s="23">
        <v>0</v>
      </c>
      <c r="AH112" s="23" t="e">
        <f>#N/A</f>
        <v>#N/A</v>
      </c>
    </row>
    <row r="113" spans="1:34" ht="13.5" hidden="1" customHeight="1" outlineLevel="2" x14ac:dyDescent="0.35">
      <c r="A113" s="1">
        <v>1018</v>
      </c>
      <c r="B113" s="2" t="s">
        <v>22</v>
      </c>
      <c r="C113" s="24">
        <f t="shared" si="59"/>
        <v>0</v>
      </c>
      <c r="D113" s="24">
        <f t="shared" si="60"/>
        <v>0</v>
      </c>
      <c r="E113" s="24">
        <f t="shared" si="61"/>
        <v>0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>
        <f t="shared" si="54"/>
        <v>0</v>
      </c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>
        <f t="shared" si="56"/>
        <v>0</v>
      </c>
      <c r="AF113" s="23" t="e">
        <f>#N/A</f>
        <v>#N/A</v>
      </c>
      <c r="AG113" s="23">
        <v>0</v>
      </c>
      <c r="AH113" s="23" t="e">
        <f>#N/A</f>
        <v>#N/A</v>
      </c>
    </row>
    <row r="114" spans="1:34" ht="13.5" hidden="1" customHeight="1" outlineLevel="2" x14ac:dyDescent="0.35">
      <c r="A114" s="1">
        <v>1019</v>
      </c>
      <c r="B114" s="2" t="s">
        <v>23</v>
      </c>
      <c r="C114" s="24">
        <f t="shared" si="59"/>
        <v>0</v>
      </c>
      <c r="D114" s="24">
        <f t="shared" si="60"/>
        <v>0</v>
      </c>
      <c r="E114" s="24">
        <f t="shared" si="61"/>
        <v>0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>
        <f t="shared" si="54"/>
        <v>0</v>
      </c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>
        <f t="shared" si="56"/>
        <v>0</v>
      </c>
      <c r="AF114" s="23" t="e">
        <f>#N/A</f>
        <v>#N/A</v>
      </c>
      <c r="AG114" s="23">
        <v>0</v>
      </c>
      <c r="AH114" s="23" t="e">
        <f>#N/A</f>
        <v>#N/A</v>
      </c>
    </row>
    <row r="115" spans="1:34" ht="13.5" hidden="1" customHeight="1" outlineLevel="2" x14ac:dyDescent="0.35">
      <c r="A115" s="1">
        <v>1020</v>
      </c>
      <c r="B115" s="2" t="s">
        <v>24</v>
      </c>
      <c r="C115" s="24">
        <f t="shared" si="59"/>
        <v>0</v>
      </c>
      <c r="D115" s="24">
        <f t="shared" si="60"/>
        <v>0</v>
      </c>
      <c r="E115" s="24">
        <f t="shared" si="61"/>
        <v>0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>
        <f t="shared" si="54"/>
        <v>0</v>
      </c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>
        <f t="shared" si="56"/>
        <v>0</v>
      </c>
      <c r="AF115" s="23" t="e">
        <f>#N/A</f>
        <v>#N/A</v>
      </c>
      <c r="AG115" s="23">
        <v>0</v>
      </c>
      <c r="AH115" s="23" t="e">
        <f>#N/A</f>
        <v>#N/A</v>
      </c>
    </row>
    <row r="116" spans="1:34" ht="13.5" hidden="1" customHeight="1" outlineLevel="2" x14ac:dyDescent="0.35">
      <c r="A116" s="1">
        <v>1021</v>
      </c>
      <c r="B116" s="2" t="s">
        <v>25</v>
      </c>
      <c r="C116" s="24">
        <f t="shared" si="59"/>
        <v>0</v>
      </c>
      <c r="D116" s="24">
        <f t="shared" si="60"/>
        <v>0</v>
      </c>
      <c r="E116" s="24">
        <f t="shared" si="61"/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>
        <f t="shared" si="54"/>
        <v>0</v>
      </c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>
        <f t="shared" si="56"/>
        <v>0</v>
      </c>
      <c r="AF116" s="23" t="e">
        <f>#N/A</f>
        <v>#N/A</v>
      </c>
      <c r="AG116" s="23">
        <v>0</v>
      </c>
      <c r="AH116" s="23" t="e">
        <f>#N/A</f>
        <v>#N/A</v>
      </c>
    </row>
    <row r="117" spans="1:34" ht="13.5" hidden="1" customHeight="1" outlineLevel="2" x14ac:dyDescent="0.35">
      <c r="A117" s="3">
        <v>1022</v>
      </c>
      <c r="B117" s="4" t="s">
        <v>26</v>
      </c>
      <c r="C117" s="24">
        <f t="shared" si="59"/>
        <v>0</v>
      </c>
      <c r="D117" s="24">
        <f t="shared" si="60"/>
        <v>0</v>
      </c>
      <c r="E117" s="24">
        <f t="shared" si="61"/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>
        <f t="shared" si="54"/>
        <v>0</v>
      </c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>
        <f t="shared" si="56"/>
        <v>0</v>
      </c>
      <c r="AF117" s="23" t="e">
        <f>#N/A</f>
        <v>#N/A</v>
      </c>
      <c r="AG117" s="23">
        <v>0</v>
      </c>
      <c r="AH117" s="23" t="e">
        <f>#N/A</f>
        <v>#N/A</v>
      </c>
    </row>
    <row r="118" spans="1:34" ht="13.5" hidden="1" customHeight="1" outlineLevel="1" collapsed="1" x14ac:dyDescent="0.25">
      <c r="A118" s="21">
        <v>2000</v>
      </c>
      <c r="B118" s="22" t="s">
        <v>115</v>
      </c>
      <c r="C118" s="23">
        <f t="shared" ref="C118:Q118" si="62">SUM(C119:C125)</f>
        <v>0</v>
      </c>
      <c r="D118" s="23">
        <f t="shared" si="62"/>
        <v>0</v>
      </c>
      <c r="E118" s="23">
        <f t="shared" si="62"/>
        <v>0</v>
      </c>
      <c r="F118" s="23">
        <f t="shared" si="62"/>
        <v>0</v>
      </c>
      <c r="G118" s="23">
        <f t="shared" si="62"/>
        <v>0</v>
      </c>
      <c r="H118" s="23">
        <f t="shared" si="62"/>
        <v>0</v>
      </c>
      <c r="I118" s="23">
        <f t="shared" si="62"/>
        <v>0</v>
      </c>
      <c r="J118" s="23">
        <f t="shared" si="62"/>
        <v>0</v>
      </c>
      <c r="K118" s="23">
        <f t="shared" si="62"/>
        <v>0</v>
      </c>
      <c r="L118" s="23">
        <f t="shared" si="62"/>
        <v>0</v>
      </c>
      <c r="M118" s="23">
        <f t="shared" si="62"/>
        <v>0</v>
      </c>
      <c r="N118" s="23">
        <f t="shared" si="62"/>
        <v>0</v>
      </c>
      <c r="O118" s="23">
        <f t="shared" si="62"/>
        <v>0</v>
      </c>
      <c r="P118" s="23">
        <f t="shared" si="62"/>
        <v>0</v>
      </c>
      <c r="Q118" s="23">
        <f t="shared" si="62"/>
        <v>0</v>
      </c>
      <c r="R118" s="23">
        <f t="shared" si="54"/>
        <v>0</v>
      </c>
      <c r="S118" s="23">
        <f t="shared" ref="S118:AD118" si="63">SUM(S119:S125)</f>
        <v>0</v>
      </c>
      <c r="T118" s="23">
        <f t="shared" si="63"/>
        <v>0</v>
      </c>
      <c r="U118" s="23">
        <f t="shared" si="63"/>
        <v>0</v>
      </c>
      <c r="V118" s="23">
        <f t="shared" si="63"/>
        <v>0</v>
      </c>
      <c r="W118" s="23">
        <f t="shared" si="63"/>
        <v>0</v>
      </c>
      <c r="X118" s="23">
        <f t="shared" si="63"/>
        <v>0</v>
      </c>
      <c r="Y118" s="23">
        <f t="shared" si="63"/>
        <v>0</v>
      </c>
      <c r="Z118" s="23">
        <f t="shared" si="63"/>
        <v>0</v>
      </c>
      <c r="AA118" s="23">
        <f t="shared" si="63"/>
        <v>0</v>
      </c>
      <c r="AB118" s="23">
        <f t="shared" si="63"/>
        <v>0</v>
      </c>
      <c r="AC118" s="23">
        <f t="shared" si="63"/>
        <v>0</v>
      </c>
      <c r="AD118" s="23">
        <f t="shared" si="63"/>
        <v>0</v>
      </c>
      <c r="AE118" s="23">
        <f t="shared" si="56"/>
        <v>0</v>
      </c>
      <c r="AF118" s="23" t="e">
        <f>#N/A</f>
        <v>#N/A</v>
      </c>
      <c r="AG118" s="23">
        <v>0</v>
      </c>
      <c r="AH118" s="23" t="e">
        <f>#N/A</f>
        <v>#N/A</v>
      </c>
    </row>
    <row r="119" spans="1:34" ht="13.5" hidden="1" customHeight="1" outlineLevel="2" x14ac:dyDescent="0.35">
      <c r="A119" s="3">
        <v>2001</v>
      </c>
      <c r="B119" s="4" t="s">
        <v>27</v>
      </c>
      <c r="C119" s="24">
        <f t="shared" ref="C119:C125" si="64">R119</f>
        <v>0</v>
      </c>
      <c r="D119" s="24">
        <f t="shared" ref="D119:D125" si="65">AE119</f>
        <v>0</v>
      </c>
      <c r="E119" s="24">
        <f t="shared" ref="E119:E125" si="66">C119-D119</f>
        <v>0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>
        <f t="shared" si="54"/>
        <v>0</v>
      </c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>
        <f t="shared" si="56"/>
        <v>0</v>
      </c>
      <c r="AF119" s="23" t="e">
        <f>#N/A</f>
        <v>#N/A</v>
      </c>
      <c r="AG119" s="23">
        <v>0</v>
      </c>
      <c r="AH119" s="23" t="e">
        <f>#N/A</f>
        <v>#N/A</v>
      </c>
    </row>
    <row r="120" spans="1:34" ht="13.5" hidden="1" customHeight="1" outlineLevel="2" x14ac:dyDescent="0.35">
      <c r="A120" s="1">
        <v>2002</v>
      </c>
      <c r="B120" s="5" t="s">
        <v>28</v>
      </c>
      <c r="C120" s="24">
        <f t="shared" si="64"/>
        <v>0</v>
      </c>
      <c r="D120" s="24">
        <f t="shared" si="65"/>
        <v>0</v>
      </c>
      <c r="E120" s="24">
        <f t="shared" si="66"/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>
        <f t="shared" si="54"/>
        <v>0</v>
      </c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>
        <f t="shared" si="56"/>
        <v>0</v>
      </c>
      <c r="AF120" s="23" t="e">
        <f>#N/A</f>
        <v>#N/A</v>
      </c>
      <c r="AG120" s="23">
        <v>0</v>
      </c>
      <c r="AH120" s="23" t="e">
        <f>#N/A</f>
        <v>#N/A</v>
      </c>
    </row>
    <row r="121" spans="1:34" ht="13.5" hidden="1" customHeight="1" outlineLevel="2" x14ac:dyDescent="0.35">
      <c r="A121" s="1">
        <v>2003</v>
      </c>
      <c r="B121" s="2" t="s">
        <v>29</v>
      </c>
      <c r="C121" s="24">
        <f t="shared" si="64"/>
        <v>0</v>
      </c>
      <c r="D121" s="24">
        <f t="shared" si="65"/>
        <v>0</v>
      </c>
      <c r="E121" s="24">
        <f t="shared" si="66"/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>
        <f t="shared" si="54"/>
        <v>0</v>
      </c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>
        <f t="shared" si="56"/>
        <v>0</v>
      </c>
      <c r="AF121" s="23" t="e">
        <f>#N/A</f>
        <v>#N/A</v>
      </c>
      <c r="AG121" s="23">
        <v>0</v>
      </c>
      <c r="AH121" s="23" t="e">
        <f>#N/A</f>
        <v>#N/A</v>
      </c>
    </row>
    <row r="122" spans="1:34" ht="13.5" hidden="1" customHeight="1" outlineLevel="2" x14ac:dyDescent="0.35">
      <c r="A122" s="1">
        <v>2004</v>
      </c>
      <c r="B122" s="2" t="s">
        <v>30</v>
      </c>
      <c r="C122" s="24">
        <f t="shared" si="64"/>
        <v>0</v>
      </c>
      <c r="D122" s="24">
        <f t="shared" si="65"/>
        <v>0</v>
      </c>
      <c r="E122" s="24">
        <f t="shared" si="66"/>
        <v>0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>
        <f t="shared" si="54"/>
        <v>0</v>
      </c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>
        <f t="shared" si="56"/>
        <v>0</v>
      </c>
      <c r="AF122" s="23" t="e">
        <f>#N/A</f>
        <v>#N/A</v>
      </c>
      <c r="AG122" s="23">
        <v>0</v>
      </c>
      <c r="AH122" s="23" t="e">
        <f>#N/A</f>
        <v>#N/A</v>
      </c>
    </row>
    <row r="123" spans="1:34" ht="13.5" hidden="1" customHeight="1" outlineLevel="2" x14ac:dyDescent="0.35">
      <c r="A123" s="1">
        <v>2005</v>
      </c>
      <c r="B123" s="2" t="s">
        <v>31</v>
      </c>
      <c r="C123" s="24">
        <f t="shared" si="64"/>
        <v>0</v>
      </c>
      <c r="D123" s="24">
        <f t="shared" si="65"/>
        <v>0</v>
      </c>
      <c r="E123" s="24">
        <f t="shared" si="66"/>
        <v>0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>
        <f t="shared" si="54"/>
        <v>0</v>
      </c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>
        <f t="shared" si="56"/>
        <v>0</v>
      </c>
      <c r="AF123" s="23" t="e">
        <f>#N/A</f>
        <v>#N/A</v>
      </c>
      <c r="AG123" s="23">
        <v>0</v>
      </c>
      <c r="AH123" s="23" t="e">
        <f>#N/A</f>
        <v>#N/A</v>
      </c>
    </row>
    <row r="124" spans="1:34" ht="13.5" hidden="1" customHeight="1" outlineLevel="2" x14ac:dyDescent="0.35">
      <c r="A124" s="1">
        <v>2006</v>
      </c>
      <c r="B124" s="2" t="s">
        <v>32</v>
      </c>
      <c r="C124" s="24">
        <f t="shared" si="64"/>
        <v>0</v>
      </c>
      <c r="D124" s="24">
        <f t="shared" si="65"/>
        <v>0</v>
      </c>
      <c r="E124" s="24">
        <f t="shared" si="66"/>
        <v>0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>
        <f t="shared" si="54"/>
        <v>0</v>
      </c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>
        <f t="shared" si="56"/>
        <v>0</v>
      </c>
      <c r="AF124" s="23" t="e">
        <f>#N/A</f>
        <v>#N/A</v>
      </c>
      <c r="AG124" s="23">
        <v>0</v>
      </c>
      <c r="AH124" s="23" t="e">
        <f>#N/A</f>
        <v>#N/A</v>
      </c>
    </row>
    <row r="125" spans="1:34" ht="13.5" hidden="1" customHeight="1" outlineLevel="2" x14ac:dyDescent="0.35">
      <c r="A125" s="1">
        <v>2007</v>
      </c>
      <c r="B125" s="2" t="s">
        <v>33</v>
      </c>
      <c r="C125" s="24">
        <f t="shared" si="64"/>
        <v>0</v>
      </c>
      <c r="D125" s="24">
        <f t="shared" si="65"/>
        <v>0</v>
      </c>
      <c r="E125" s="24">
        <f t="shared" si="66"/>
        <v>0</v>
      </c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>
        <f t="shared" si="54"/>
        <v>0</v>
      </c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>
        <f t="shared" si="56"/>
        <v>0</v>
      </c>
      <c r="AF125" s="23" t="e">
        <f>#N/A</f>
        <v>#N/A</v>
      </c>
      <c r="AG125" s="23">
        <v>0</v>
      </c>
      <c r="AH125" s="23" t="e">
        <f>#N/A</f>
        <v>#N/A</v>
      </c>
    </row>
    <row r="126" spans="1:34" ht="13.5" hidden="1" customHeight="1" outlineLevel="1" collapsed="1" x14ac:dyDescent="0.25">
      <c r="A126" s="21">
        <v>3000</v>
      </c>
      <c r="B126" s="22" t="s">
        <v>116</v>
      </c>
      <c r="C126" s="23">
        <f t="shared" ref="C126:AE126" si="67">SUM(C127:C141)</f>
        <v>0</v>
      </c>
      <c r="D126" s="23">
        <f t="shared" si="67"/>
        <v>0</v>
      </c>
      <c r="E126" s="23">
        <f t="shared" si="67"/>
        <v>0</v>
      </c>
      <c r="F126" s="23">
        <f t="shared" si="67"/>
        <v>0</v>
      </c>
      <c r="G126" s="23">
        <f t="shared" si="67"/>
        <v>0</v>
      </c>
      <c r="H126" s="23">
        <f t="shared" si="67"/>
        <v>0</v>
      </c>
      <c r="I126" s="23">
        <f t="shared" si="67"/>
        <v>0</v>
      </c>
      <c r="J126" s="23">
        <f t="shared" si="67"/>
        <v>0</v>
      </c>
      <c r="K126" s="23">
        <f t="shared" si="67"/>
        <v>0</v>
      </c>
      <c r="L126" s="23">
        <f t="shared" si="67"/>
        <v>0</v>
      </c>
      <c r="M126" s="23">
        <f t="shared" si="67"/>
        <v>0</v>
      </c>
      <c r="N126" s="23">
        <f t="shared" si="67"/>
        <v>0</v>
      </c>
      <c r="O126" s="23">
        <f t="shared" si="67"/>
        <v>0</v>
      </c>
      <c r="P126" s="23">
        <f t="shared" si="67"/>
        <v>0</v>
      </c>
      <c r="Q126" s="23">
        <f t="shared" si="67"/>
        <v>0</v>
      </c>
      <c r="R126" s="23">
        <f t="shared" si="67"/>
        <v>0</v>
      </c>
      <c r="S126" s="23">
        <f t="shared" si="67"/>
        <v>0</v>
      </c>
      <c r="T126" s="23">
        <f t="shared" si="67"/>
        <v>0</v>
      </c>
      <c r="U126" s="23">
        <f t="shared" si="67"/>
        <v>0</v>
      </c>
      <c r="V126" s="23">
        <f t="shared" si="67"/>
        <v>0</v>
      </c>
      <c r="W126" s="23">
        <f t="shared" si="67"/>
        <v>0</v>
      </c>
      <c r="X126" s="23">
        <f t="shared" si="67"/>
        <v>0</v>
      </c>
      <c r="Y126" s="23">
        <f t="shared" si="67"/>
        <v>0</v>
      </c>
      <c r="Z126" s="23">
        <f t="shared" si="67"/>
        <v>0</v>
      </c>
      <c r="AA126" s="23">
        <f t="shared" si="67"/>
        <v>0</v>
      </c>
      <c r="AB126" s="23">
        <f t="shared" si="67"/>
        <v>0</v>
      </c>
      <c r="AC126" s="23">
        <f t="shared" si="67"/>
        <v>0</v>
      </c>
      <c r="AD126" s="23">
        <f t="shared" si="67"/>
        <v>0</v>
      </c>
      <c r="AE126" s="23">
        <f t="shared" si="67"/>
        <v>0</v>
      </c>
      <c r="AF126" s="23" t="e">
        <f>#N/A</f>
        <v>#N/A</v>
      </c>
      <c r="AG126" s="23">
        <v>0</v>
      </c>
      <c r="AH126" s="23" t="e">
        <f>#N/A</f>
        <v>#N/A</v>
      </c>
    </row>
    <row r="127" spans="1:34" ht="13.5" hidden="1" customHeight="1" outlineLevel="2" x14ac:dyDescent="0.35">
      <c r="A127" s="3">
        <v>3002</v>
      </c>
      <c r="B127" s="4" t="s">
        <v>34</v>
      </c>
      <c r="C127" s="24">
        <f t="shared" ref="C127:C141" si="68">R127</f>
        <v>0</v>
      </c>
      <c r="D127" s="24">
        <f t="shared" ref="D127:D141" si="69">AE127</f>
        <v>0</v>
      </c>
      <c r="E127" s="24">
        <f t="shared" ref="E127:E141" si="70">C127-D127</f>
        <v>0</v>
      </c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>
        <f t="shared" ref="R127:R141" si="71">SUM(F127:Q127)</f>
        <v>0</v>
      </c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>
        <f t="shared" ref="AE127:AE141" si="72">SUM(S127:AD127)</f>
        <v>0</v>
      </c>
      <c r="AF127" s="23" t="e">
        <f>#N/A</f>
        <v>#N/A</v>
      </c>
      <c r="AG127" s="23">
        <v>0</v>
      </c>
      <c r="AH127" s="23" t="e">
        <f>#N/A</f>
        <v>#N/A</v>
      </c>
    </row>
    <row r="128" spans="1:34" ht="13.5" hidden="1" customHeight="1" outlineLevel="2" x14ac:dyDescent="0.35">
      <c r="A128" s="3">
        <v>3003</v>
      </c>
      <c r="B128" s="4" t="s">
        <v>35</v>
      </c>
      <c r="C128" s="24">
        <f t="shared" si="68"/>
        <v>0</v>
      </c>
      <c r="D128" s="24">
        <f t="shared" si="69"/>
        <v>0</v>
      </c>
      <c r="E128" s="24">
        <f t="shared" si="70"/>
        <v>0</v>
      </c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>
        <f t="shared" si="71"/>
        <v>0</v>
      </c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>
        <f t="shared" si="72"/>
        <v>0</v>
      </c>
      <c r="AF128" s="23" t="e">
        <f>#N/A</f>
        <v>#N/A</v>
      </c>
      <c r="AG128" s="23">
        <v>0</v>
      </c>
      <c r="AH128" s="23" t="e">
        <f>#N/A</f>
        <v>#N/A</v>
      </c>
    </row>
    <row r="129" spans="1:34" ht="13.5" hidden="1" customHeight="1" outlineLevel="2" x14ac:dyDescent="0.35">
      <c r="A129" s="3">
        <v>3004</v>
      </c>
      <c r="B129" s="4" t="s">
        <v>36</v>
      </c>
      <c r="C129" s="24">
        <f t="shared" si="68"/>
        <v>0</v>
      </c>
      <c r="D129" s="24">
        <f t="shared" si="69"/>
        <v>0</v>
      </c>
      <c r="E129" s="24">
        <f t="shared" si="70"/>
        <v>0</v>
      </c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>
        <f t="shared" si="71"/>
        <v>0</v>
      </c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>
        <f t="shared" si="72"/>
        <v>0</v>
      </c>
      <c r="AF129" s="23" t="e">
        <f>#N/A</f>
        <v>#N/A</v>
      </c>
      <c r="AG129" s="23">
        <v>0</v>
      </c>
      <c r="AH129" s="23" t="e">
        <f>#N/A</f>
        <v>#N/A</v>
      </c>
    </row>
    <row r="130" spans="1:34" ht="13.5" hidden="1" customHeight="1" outlineLevel="2" x14ac:dyDescent="0.35">
      <c r="A130" s="1">
        <v>3005</v>
      </c>
      <c r="B130" s="2" t="s">
        <v>37</v>
      </c>
      <c r="C130" s="24">
        <f t="shared" si="68"/>
        <v>0</v>
      </c>
      <c r="D130" s="24">
        <f t="shared" si="69"/>
        <v>0</v>
      </c>
      <c r="E130" s="24">
        <f t="shared" si="70"/>
        <v>0</v>
      </c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>
        <f t="shared" si="71"/>
        <v>0</v>
      </c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>
        <f t="shared" si="72"/>
        <v>0</v>
      </c>
      <c r="AF130" s="23" t="e">
        <f>#N/A</f>
        <v>#N/A</v>
      </c>
      <c r="AG130" s="23">
        <v>0</v>
      </c>
      <c r="AH130" s="23" t="e">
        <f>#N/A</f>
        <v>#N/A</v>
      </c>
    </row>
    <row r="131" spans="1:34" ht="13.5" hidden="1" customHeight="1" outlineLevel="2" x14ac:dyDescent="0.35">
      <c r="A131" s="1">
        <v>3006</v>
      </c>
      <c r="B131" s="2" t="s">
        <v>38</v>
      </c>
      <c r="C131" s="24">
        <f t="shared" si="68"/>
        <v>0</v>
      </c>
      <c r="D131" s="24">
        <f t="shared" si="69"/>
        <v>0</v>
      </c>
      <c r="E131" s="24">
        <f t="shared" si="70"/>
        <v>0</v>
      </c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>
        <f t="shared" si="71"/>
        <v>0</v>
      </c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>
        <f t="shared" si="72"/>
        <v>0</v>
      </c>
      <c r="AF131" s="23" t="e">
        <f>#N/A</f>
        <v>#N/A</v>
      </c>
      <c r="AG131" s="23">
        <v>0</v>
      </c>
      <c r="AH131" s="23" t="e">
        <f>#N/A</f>
        <v>#N/A</v>
      </c>
    </row>
    <row r="132" spans="1:34" ht="13.5" hidden="1" customHeight="1" outlineLevel="2" x14ac:dyDescent="0.35">
      <c r="A132" s="1">
        <v>3010</v>
      </c>
      <c r="B132" s="2" t="s">
        <v>39</v>
      </c>
      <c r="C132" s="24">
        <f t="shared" si="68"/>
        <v>0</v>
      </c>
      <c r="D132" s="24">
        <f t="shared" si="69"/>
        <v>0</v>
      </c>
      <c r="E132" s="24">
        <f t="shared" si="70"/>
        <v>0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>
        <f t="shared" si="71"/>
        <v>0</v>
      </c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>
        <f t="shared" si="72"/>
        <v>0</v>
      </c>
      <c r="AF132" s="23" t="e">
        <f>#N/A</f>
        <v>#N/A</v>
      </c>
      <c r="AG132" s="23">
        <v>0</v>
      </c>
      <c r="AH132" s="23" t="e">
        <f>#N/A</f>
        <v>#N/A</v>
      </c>
    </row>
    <row r="133" spans="1:34" ht="13.5" hidden="1" customHeight="1" outlineLevel="2" x14ac:dyDescent="0.35">
      <c r="A133" s="1">
        <v>3012</v>
      </c>
      <c r="B133" s="2" t="s">
        <v>40</v>
      </c>
      <c r="C133" s="24">
        <f t="shared" si="68"/>
        <v>0</v>
      </c>
      <c r="D133" s="24">
        <f t="shared" si="69"/>
        <v>0</v>
      </c>
      <c r="E133" s="24">
        <f t="shared" si="70"/>
        <v>0</v>
      </c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>
        <f t="shared" si="71"/>
        <v>0</v>
      </c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>
        <f t="shared" si="72"/>
        <v>0</v>
      </c>
      <c r="AF133" s="23" t="e">
        <f>#N/A</f>
        <v>#N/A</v>
      </c>
      <c r="AG133" s="23">
        <v>0</v>
      </c>
      <c r="AH133" s="23" t="e">
        <f>#N/A</f>
        <v>#N/A</v>
      </c>
    </row>
    <row r="134" spans="1:34" ht="13.5" hidden="1" customHeight="1" outlineLevel="2" x14ac:dyDescent="0.35">
      <c r="A134" s="1">
        <v>3013</v>
      </c>
      <c r="B134" s="2" t="s">
        <v>41</v>
      </c>
      <c r="C134" s="24">
        <f t="shared" si="68"/>
        <v>0</v>
      </c>
      <c r="D134" s="24">
        <f t="shared" si="69"/>
        <v>0</v>
      </c>
      <c r="E134" s="24">
        <f t="shared" si="70"/>
        <v>0</v>
      </c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>
        <f t="shared" si="71"/>
        <v>0</v>
      </c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>
        <f t="shared" si="72"/>
        <v>0</v>
      </c>
      <c r="AF134" s="23" t="e">
        <f>#N/A</f>
        <v>#N/A</v>
      </c>
      <c r="AG134" s="23">
        <v>0</v>
      </c>
      <c r="AH134" s="23" t="e">
        <f>#N/A</f>
        <v>#N/A</v>
      </c>
    </row>
    <row r="135" spans="1:34" ht="13.5" hidden="1" customHeight="1" outlineLevel="2" x14ac:dyDescent="0.35">
      <c r="A135" s="3">
        <v>3015</v>
      </c>
      <c r="B135" s="4" t="s">
        <v>42</v>
      </c>
      <c r="C135" s="24">
        <f t="shared" si="68"/>
        <v>0</v>
      </c>
      <c r="D135" s="24">
        <f t="shared" si="69"/>
        <v>0</v>
      </c>
      <c r="E135" s="24">
        <f t="shared" si="70"/>
        <v>0</v>
      </c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>
        <f t="shared" si="71"/>
        <v>0</v>
      </c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>
        <f t="shared" si="72"/>
        <v>0</v>
      </c>
      <c r="AF135" s="23" t="e">
        <f>#N/A</f>
        <v>#N/A</v>
      </c>
      <c r="AG135" s="23">
        <v>0</v>
      </c>
      <c r="AH135" s="23" t="e">
        <f>#N/A</f>
        <v>#N/A</v>
      </c>
    </row>
    <row r="136" spans="1:34" ht="13.5" hidden="1" customHeight="1" outlineLevel="2" x14ac:dyDescent="0.35">
      <c r="A136" s="1">
        <v>3016</v>
      </c>
      <c r="B136" s="2" t="s">
        <v>43</v>
      </c>
      <c r="C136" s="24">
        <f t="shared" si="68"/>
        <v>0</v>
      </c>
      <c r="D136" s="24">
        <f t="shared" si="69"/>
        <v>0</v>
      </c>
      <c r="E136" s="24">
        <f t="shared" si="70"/>
        <v>0</v>
      </c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>
        <f t="shared" si="71"/>
        <v>0</v>
      </c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>
        <f t="shared" si="72"/>
        <v>0</v>
      </c>
      <c r="AF136" s="23" t="e">
        <f>#N/A</f>
        <v>#N/A</v>
      </c>
      <c r="AG136" s="23">
        <v>0</v>
      </c>
      <c r="AH136" s="23" t="e">
        <f>#N/A</f>
        <v>#N/A</v>
      </c>
    </row>
    <row r="137" spans="1:34" ht="13.5" hidden="1" customHeight="1" outlineLevel="2" x14ac:dyDescent="0.35">
      <c r="A137" s="3">
        <v>3018</v>
      </c>
      <c r="B137" s="4" t="s">
        <v>44</v>
      </c>
      <c r="C137" s="24">
        <f t="shared" si="68"/>
        <v>0</v>
      </c>
      <c r="D137" s="24">
        <f t="shared" si="69"/>
        <v>0</v>
      </c>
      <c r="E137" s="24">
        <f t="shared" si="70"/>
        <v>0</v>
      </c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>
        <f t="shared" si="71"/>
        <v>0</v>
      </c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>
        <f t="shared" si="72"/>
        <v>0</v>
      </c>
      <c r="AF137" s="23" t="e">
        <f>#N/A</f>
        <v>#N/A</v>
      </c>
      <c r="AG137" s="23">
        <v>0</v>
      </c>
      <c r="AH137" s="23" t="e">
        <f>#N/A</f>
        <v>#N/A</v>
      </c>
    </row>
    <row r="138" spans="1:34" ht="13.5" hidden="1" customHeight="1" outlineLevel="2" x14ac:dyDescent="0.35">
      <c r="A138" s="3">
        <v>3019</v>
      </c>
      <c r="B138" s="4" t="s">
        <v>45</v>
      </c>
      <c r="C138" s="24">
        <f t="shared" si="68"/>
        <v>0</v>
      </c>
      <c r="D138" s="24">
        <f t="shared" si="69"/>
        <v>0</v>
      </c>
      <c r="E138" s="24">
        <f t="shared" si="70"/>
        <v>0</v>
      </c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>
        <f t="shared" si="71"/>
        <v>0</v>
      </c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>
        <f t="shared" si="72"/>
        <v>0</v>
      </c>
      <c r="AF138" s="23" t="e">
        <f>#N/A</f>
        <v>#N/A</v>
      </c>
      <c r="AG138" s="23">
        <v>0</v>
      </c>
      <c r="AH138" s="23" t="e">
        <f>#N/A</f>
        <v>#N/A</v>
      </c>
    </row>
    <row r="139" spans="1:34" ht="13.5" hidden="1" customHeight="1" outlineLevel="2" x14ac:dyDescent="0.35">
      <c r="A139" s="3">
        <v>3020</v>
      </c>
      <c r="B139" s="4" t="s">
        <v>46</v>
      </c>
      <c r="C139" s="24">
        <f t="shared" si="68"/>
        <v>0</v>
      </c>
      <c r="D139" s="24">
        <f t="shared" si="69"/>
        <v>0</v>
      </c>
      <c r="E139" s="24">
        <f t="shared" si="70"/>
        <v>0</v>
      </c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>
        <f t="shared" si="71"/>
        <v>0</v>
      </c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>
        <f t="shared" si="72"/>
        <v>0</v>
      </c>
      <c r="AF139" s="23" t="e">
        <f>#N/A</f>
        <v>#N/A</v>
      </c>
      <c r="AG139" s="23">
        <v>0</v>
      </c>
      <c r="AH139" s="23" t="e">
        <f>#N/A</f>
        <v>#N/A</v>
      </c>
    </row>
    <row r="140" spans="1:34" ht="13.5" hidden="1" customHeight="1" outlineLevel="2" x14ac:dyDescent="0.35">
      <c r="A140" s="3">
        <v>3022</v>
      </c>
      <c r="B140" s="4" t="s">
        <v>47</v>
      </c>
      <c r="C140" s="24">
        <f t="shared" si="68"/>
        <v>0</v>
      </c>
      <c r="D140" s="24">
        <f t="shared" si="69"/>
        <v>0</v>
      </c>
      <c r="E140" s="24">
        <f t="shared" si="70"/>
        <v>0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>
        <f t="shared" si="71"/>
        <v>0</v>
      </c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>
        <f t="shared" si="72"/>
        <v>0</v>
      </c>
      <c r="AF140" s="23" t="e">
        <f>#N/A</f>
        <v>#N/A</v>
      </c>
      <c r="AG140" s="23">
        <v>0</v>
      </c>
      <c r="AH140" s="23" t="e">
        <f>#N/A</f>
        <v>#N/A</v>
      </c>
    </row>
    <row r="141" spans="1:34" ht="13.5" hidden="1" customHeight="1" outlineLevel="2" x14ac:dyDescent="0.35">
      <c r="A141" s="6">
        <v>3023</v>
      </c>
      <c r="B141" s="7" t="s">
        <v>48</v>
      </c>
      <c r="C141" s="24">
        <f t="shared" si="68"/>
        <v>0</v>
      </c>
      <c r="D141" s="24">
        <f t="shared" si="69"/>
        <v>0</v>
      </c>
      <c r="E141" s="24">
        <f t="shared" si="70"/>
        <v>0</v>
      </c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>
        <f t="shared" si="71"/>
        <v>0</v>
      </c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>
        <f t="shared" si="72"/>
        <v>0</v>
      </c>
      <c r="AF141" s="23" t="e">
        <f>#N/A</f>
        <v>#N/A</v>
      </c>
      <c r="AG141" s="23">
        <v>0</v>
      </c>
      <c r="AH141" s="23" t="e">
        <f>#N/A</f>
        <v>#N/A</v>
      </c>
    </row>
    <row r="142" spans="1:34" ht="13.5" hidden="1" customHeight="1" outlineLevel="1" collapsed="1" x14ac:dyDescent="0.25">
      <c r="A142" s="21">
        <v>4000</v>
      </c>
      <c r="B142" s="22" t="s">
        <v>119</v>
      </c>
      <c r="C142" s="23">
        <f t="shared" ref="C142:AE142" si="73">SUM(C143:C156)</f>
        <v>2082500.0000000002</v>
      </c>
      <c r="D142" s="23">
        <f t="shared" si="73"/>
        <v>1027792</v>
      </c>
      <c r="E142" s="23">
        <f t="shared" si="73"/>
        <v>1054708.0000000002</v>
      </c>
      <c r="F142" s="23">
        <f t="shared" si="73"/>
        <v>1438541.6666666667</v>
      </c>
      <c r="G142" s="23">
        <f t="shared" si="73"/>
        <v>58541.666666666672</v>
      </c>
      <c r="H142" s="23">
        <f t="shared" si="73"/>
        <v>58541.666666666672</v>
      </c>
      <c r="I142" s="23">
        <f t="shared" si="73"/>
        <v>58541.666666666672</v>
      </c>
      <c r="J142" s="23">
        <f t="shared" si="73"/>
        <v>58541.666666666672</v>
      </c>
      <c r="K142" s="23">
        <f t="shared" si="73"/>
        <v>58541.666666666672</v>
      </c>
      <c r="L142" s="23">
        <f t="shared" si="73"/>
        <v>58541.666666666672</v>
      </c>
      <c r="M142" s="23">
        <f t="shared" si="73"/>
        <v>58541.666666666672</v>
      </c>
      <c r="N142" s="23">
        <f t="shared" si="73"/>
        <v>58541.666666666672</v>
      </c>
      <c r="O142" s="23">
        <f t="shared" si="73"/>
        <v>58541.666666666672</v>
      </c>
      <c r="P142" s="23">
        <f t="shared" si="73"/>
        <v>58541.666666666672</v>
      </c>
      <c r="Q142" s="23">
        <f t="shared" si="73"/>
        <v>58541.666666666672</v>
      </c>
      <c r="R142" s="23">
        <f t="shared" si="73"/>
        <v>2082500.0000000002</v>
      </c>
      <c r="S142" s="23">
        <f t="shared" si="73"/>
        <v>134214.33333333334</v>
      </c>
      <c r="T142" s="23">
        <f t="shared" si="73"/>
        <v>119214.33333333334</v>
      </c>
      <c r="U142" s="23">
        <f t="shared" si="73"/>
        <v>119214.33333333334</v>
      </c>
      <c r="V142" s="23">
        <f t="shared" si="73"/>
        <v>57547.666666666672</v>
      </c>
      <c r="W142" s="23">
        <f t="shared" si="73"/>
        <v>64214.333333333336</v>
      </c>
      <c r="X142" s="23">
        <f t="shared" si="73"/>
        <v>69547.666666666672</v>
      </c>
      <c r="Y142" s="23">
        <f t="shared" si="73"/>
        <v>57547.666666666672</v>
      </c>
      <c r="Z142" s="23">
        <f t="shared" si="73"/>
        <v>79267.666666666672</v>
      </c>
      <c r="AA142" s="23">
        <f t="shared" si="73"/>
        <v>57547.666666666672</v>
      </c>
      <c r="AB142" s="23">
        <f t="shared" si="73"/>
        <v>67547.666666666672</v>
      </c>
      <c r="AC142" s="23">
        <f t="shared" si="73"/>
        <v>86714.333333333343</v>
      </c>
      <c r="AD142" s="23">
        <f t="shared" si="73"/>
        <v>115214.33333333334</v>
      </c>
      <c r="AE142" s="23">
        <f t="shared" si="73"/>
        <v>1027792</v>
      </c>
      <c r="AF142" s="23" t="e">
        <f>#N/A</f>
        <v>#N/A</v>
      </c>
      <c r="AG142" s="23">
        <v>989856</v>
      </c>
      <c r="AH142" s="23" t="e">
        <f>#N/A</f>
        <v>#N/A</v>
      </c>
    </row>
    <row r="143" spans="1:34" ht="13.5" hidden="1" customHeight="1" outlineLevel="2" x14ac:dyDescent="0.35">
      <c r="A143" s="1">
        <v>4003</v>
      </c>
      <c r="B143" s="2" t="s">
        <v>122</v>
      </c>
      <c r="C143" s="24">
        <f t="shared" ref="C143:C156" si="74">R143</f>
        <v>300000</v>
      </c>
      <c r="D143" s="24">
        <f t="shared" ref="D143:D156" si="75">AE143</f>
        <v>240000</v>
      </c>
      <c r="E143" s="24">
        <f t="shared" ref="E143:E156" si="76">C143-D143</f>
        <v>60000</v>
      </c>
      <c r="F143" s="25">
        <f>'GRUNNLAG HOVED OG DRIFT'!E13</f>
        <v>25000</v>
      </c>
      <c r="G143" s="25">
        <f>F143</f>
        <v>25000</v>
      </c>
      <c r="H143" s="27">
        <f t="shared" ref="H143:Q143" si="77">G143</f>
        <v>25000</v>
      </c>
      <c r="I143" s="27">
        <f t="shared" si="77"/>
        <v>25000</v>
      </c>
      <c r="J143" s="27">
        <f t="shared" si="77"/>
        <v>25000</v>
      </c>
      <c r="K143" s="27">
        <f t="shared" si="77"/>
        <v>25000</v>
      </c>
      <c r="L143" s="27">
        <f t="shared" si="77"/>
        <v>25000</v>
      </c>
      <c r="M143" s="27">
        <f t="shared" si="77"/>
        <v>25000</v>
      </c>
      <c r="N143" s="27">
        <f t="shared" si="77"/>
        <v>25000</v>
      </c>
      <c r="O143" s="27">
        <f t="shared" si="77"/>
        <v>25000</v>
      </c>
      <c r="P143" s="27">
        <f t="shared" si="77"/>
        <v>25000</v>
      </c>
      <c r="Q143" s="27">
        <f t="shared" si="77"/>
        <v>25000</v>
      </c>
      <c r="R143" s="25">
        <f t="shared" ref="R143:R156" si="78">SUM(F143:Q143)</f>
        <v>300000</v>
      </c>
      <c r="S143" s="26">
        <f>'GRUNNLAG HOVED OG DRIFT'!F13</f>
        <v>20000</v>
      </c>
      <c r="T143" s="26">
        <f>S143</f>
        <v>20000</v>
      </c>
      <c r="U143" s="26">
        <f t="shared" ref="U143:AD143" si="79">T143</f>
        <v>20000</v>
      </c>
      <c r="V143" s="26">
        <f t="shared" si="79"/>
        <v>20000</v>
      </c>
      <c r="W143" s="26">
        <f t="shared" si="79"/>
        <v>20000</v>
      </c>
      <c r="X143" s="26">
        <f t="shared" si="79"/>
        <v>20000</v>
      </c>
      <c r="Y143" s="26">
        <f t="shared" si="79"/>
        <v>20000</v>
      </c>
      <c r="Z143" s="26">
        <f t="shared" si="79"/>
        <v>20000</v>
      </c>
      <c r="AA143" s="26">
        <f t="shared" si="79"/>
        <v>20000</v>
      </c>
      <c r="AB143" s="26">
        <f t="shared" si="79"/>
        <v>20000</v>
      </c>
      <c r="AC143" s="26">
        <f t="shared" si="79"/>
        <v>20000</v>
      </c>
      <c r="AD143" s="26">
        <f t="shared" si="79"/>
        <v>20000</v>
      </c>
      <c r="AE143" s="26">
        <f t="shared" ref="AE143:AE156" si="80">SUM(S143:AD143)</f>
        <v>240000</v>
      </c>
      <c r="AF143" s="23" t="e">
        <f>#N/A</f>
        <v>#N/A</v>
      </c>
      <c r="AG143" s="23">
        <v>240000</v>
      </c>
      <c r="AH143" s="23" t="e">
        <f>#N/A</f>
        <v>#N/A</v>
      </c>
    </row>
    <row r="144" spans="1:34" ht="13.5" hidden="1" customHeight="1" outlineLevel="2" x14ac:dyDescent="0.35">
      <c r="A144" s="1">
        <v>4004</v>
      </c>
      <c r="B144" s="2" t="s">
        <v>50</v>
      </c>
      <c r="C144" s="24">
        <f t="shared" si="74"/>
        <v>140000</v>
      </c>
      <c r="D144" s="24">
        <f t="shared" si="75"/>
        <v>140000</v>
      </c>
      <c r="E144" s="24">
        <f t="shared" si="76"/>
        <v>0</v>
      </c>
      <c r="F144" s="32">
        <f>'DRIFTSMODELL FOR ANLEGG - REVID'!B5+'DRIFTSMODELL FOR ANLEGG - REVID'!D5</f>
        <v>140000</v>
      </c>
      <c r="G144" s="28"/>
      <c r="H144" s="28"/>
      <c r="I144" s="28"/>
      <c r="J144" s="28"/>
      <c r="K144" s="28"/>
      <c r="L144" s="28"/>
      <c r="M144" s="25"/>
      <c r="N144" s="25"/>
      <c r="O144" s="25"/>
      <c r="P144" s="25"/>
      <c r="Q144" s="25"/>
      <c r="R144" s="25">
        <f t="shared" si="78"/>
        <v>140000</v>
      </c>
      <c r="S144" s="26">
        <f>SUM('GRUNNLAG HOVED OG DRIFT'!F14:F16)+(62216/12)</f>
        <v>7481.666666666667</v>
      </c>
      <c r="T144" s="26">
        <f>SUM('GRUNNLAG HOVED OG DRIFT'!H14:H16)+(62216/12)</f>
        <v>7481.666666666667</v>
      </c>
      <c r="U144" s="26">
        <f>SUM('GRUNNLAG HOVED OG DRIFT'!J14:J16)+(62216/12)</f>
        <v>7481.666666666667</v>
      </c>
      <c r="V144" s="26">
        <f>SUM('GRUNNLAG HOVED OG DRIFT'!L14:L16)+(62216/12)</f>
        <v>7481.666666666667</v>
      </c>
      <c r="W144" s="26">
        <f>SUM('GRUNNLAG HOVED OG DRIFT'!N14:N16)+(62216/12)</f>
        <v>7481.666666666667</v>
      </c>
      <c r="X144" s="26">
        <f>SUM('GRUNNLAG HOVED OG DRIFT'!P14:P16)+(62216/12)</f>
        <v>13481.666666666668</v>
      </c>
      <c r="Y144" s="26">
        <f>SUM('GRUNNLAG HOVED OG DRIFT'!R14:R16)+(62216/12)</f>
        <v>7481.666666666667</v>
      </c>
      <c r="Z144" s="26">
        <f>SUM('GRUNNLAG HOVED OG DRIFT'!T14:T16)+(62216/12)</f>
        <v>29201.666666666668</v>
      </c>
      <c r="AA144" s="26">
        <f>SUM('GRUNNLAG HOVED OG DRIFT'!V14:V16)+(62216/12)</f>
        <v>7481.666666666667</v>
      </c>
      <c r="AB144" s="26">
        <f>SUM('GRUNNLAG HOVED OG DRIFT'!X14:X16)+(62216/12)</f>
        <v>7481.666666666667</v>
      </c>
      <c r="AC144" s="26">
        <f>SUM('GRUNNLAG HOVED OG DRIFT'!Z14:Z16)+(62216/12)</f>
        <v>7481.666666666667</v>
      </c>
      <c r="AD144" s="26">
        <f>SUM('GRUNNLAG HOVED OG DRIFT'!AB14:AB16)+(62216/12)</f>
        <v>29981.666666666668</v>
      </c>
      <c r="AE144" s="26">
        <f t="shared" si="80"/>
        <v>140000</v>
      </c>
      <c r="AF144" s="23" t="e">
        <f>#N/A</f>
        <v>#N/A</v>
      </c>
      <c r="AG144" s="23">
        <v>136356</v>
      </c>
      <c r="AH144" s="23" t="e">
        <f>#N/A</f>
        <v>#N/A</v>
      </c>
    </row>
    <row r="145" spans="1:34" ht="13.5" hidden="1" customHeight="1" outlineLevel="2" x14ac:dyDescent="0.35">
      <c r="A145" s="1">
        <v>4005</v>
      </c>
      <c r="B145" s="2" t="s">
        <v>51</v>
      </c>
      <c r="C145" s="24">
        <f t="shared" si="74"/>
        <v>0</v>
      </c>
      <c r="D145" s="24">
        <f t="shared" si="75"/>
        <v>0</v>
      </c>
      <c r="E145" s="24">
        <f t="shared" si="76"/>
        <v>0</v>
      </c>
      <c r="F145" s="28">
        <f>'DRIFTSMODELL FOR ANLEGG - REVID'!C15</f>
        <v>0</v>
      </c>
      <c r="G145" s="28"/>
      <c r="H145" s="28"/>
      <c r="I145" s="28"/>
      <c r="J145" s="28"/>
      <c r="K145" s="28"/>
      <c r="L145" s="28"/>
      <c r="M145" s="25"/>
      <c r="N145" s="25"/>
      <c r="O145" s="25"/>
      <c r="P145" s="25"/>
      <c r="Q145" s="25"/>
      <c r="R145" s="25">
        <f t="shared" si="78"/>
        <v>0</v>
      </c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>
        <f t="shared" si="80"/>
        <v>0</v>
      </c>
      <c r="AF145" s="23" t="e">
        <f>#N/A</f>
        <v>#N/A</v>
      </c>
      <c r="AG145" s="23">
        <v>0</v>
      </c>
      <c r="AH145" s="23" t="e">
        <f>#N/A</f>
        <v>#N/A</v>
      </c>
    </row>
    <row r="146" spans="1:34" ht="13.5" hidden="1" customHeight="1" outlineLevel="2" x14ac:dyDescent="0.35">
      <c r="A146" s="1">
        <v>4006</v>
      </c>
      <c r="B146" s="2" t="s">
        <v>52</v>
      </c>
      <c r="C146" s="24">
        <f t="shared" si="74"/>
        <v>200000</v>
      </c>
      <c r="D146" s="24">
        <f t="shared" si="75"/>
        <v>214999.99999999997</v>
      </c>
      <c r="E146" s="24">
        <f t="shared" si="76"/>
        <v>-14999.999999999971</v>
      </c>
      <c r="F146" s="29">
        <f>('DRIFTSMODELL FOR ANLEGG - REVID'!C25)</f>
        <v>200000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>
        <f t="shared" si="78"/>
        <v>200000</v>
      </c>
      <c r="S146" s="26">
        <f>SUM('GRUNNLAG HOVED OG DRIFT'!F19)</f>
        <v>66666.666666666672</v>
      </c>
      <c r="T146" s="26">
        <f>SUM('GRUNNLAG HOVED OG DRIFT'!H19)</f>
        <v>51666.666666666672</v>
      </c>
      <c r="U146" s="26">
        <f>SUM('GRUNNLAG HOVED OG DRIFT'!J19)</f>
        <v>51666.666666666672</v>
      </c>
      <c r="V146" s="26"/>
      <c r="W146" s="26">
        <f>SUM('GRUNNLAG HOVED OG DRIFT'!N19)</f>
        <v>6666.666666666667</v>
      </c>
      <c r="X146" s="26"/>
      <c r="Y146" s="26"/>
      <c r="Z146" s="26"/>
      <c r="AA146" s="26"/>
      <c r="AB146" s="26"/>
      <c r="AC146" s="26">
        <f>SUM('GRUNNLAG HOVED OG DRIFT'!Z19)</f>
        <v>19166.666666666668</v>
      </c>
      <c r="AD146" s="26">
        <f>SUM('GRUNNLAG HOVED OG DRIFT'!AB19)</f>
        <v>19166.666666666668</v>
      </c>
      <c r="AE146" s="26">
        <f t="shared" si="80"/>
        <v>214999.99999999997</v>
      </c>
      <c r="AF146" s="23" t="e">
        <f>#N/A</f>
        <v>#N/A</v>
      </c>
      <c r="AG146" s="23">
        <v>200000</v>
      </c>
      <c r="AH146" s="23" t="e">
        <f>#N/A</f>
        <v>#N/A</v>
      </c>
    </row>
    <row r="147" spans="1:34" ht="13.5" hidden="1" customHeight="1" outlineLevel="2" x14ac:dyDescent="0.35">
      <c r="A147" s="1">
        <v>4007</v>
      </c>
      <c r="B147" s="2" t="s">
        <v>53</v>
      </c>
      <c r="C147" s="24">
        <f t="shared" si="74"/>
        <v>0</v>
      </c>
      <c r="D147" s="24">
        <f t="shared" si="75"/>
        <v>0</v>
      </c>
      <c r="E147" s="24">
        <f t="shared" si="76"/>
        <v>0</v>
      </c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>
        <f t="shared" si="78"/>
        <v>0</v>
      </c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>
        <f t="shared" si="80"/>
        <v>0</v>
      </c>
      <c r="AF147" s="23" t="e">
        <f>#N/A</f>
        <v>#N/A</v>
      </c>
      <c r="AG147" s="23">
        <v>0</v>
      </c>
      <c r="AH147" s="23" t="e">
        <f>#N/A</f>
        <v>#N/A</v>
      </c>
    </row>
    <row r="148" spans="1:34" ht="13.5" hidden="1" customHeight="1" outlineLevel="2" x14ac:dyDescent="0.35">
      <c r="A148" s="1">
        <v>4008</v>
      </c>
      <c r="B148" s="2" t="s">
        <v>54</v>
      </c>
      <c r="C148" s="24">
        <f t="shared" si="74"/>
        <v>100000</v>
      </c>
      <c r="D148" s="24">
        <f t="shared" si="75"/>
        <v>30000</v>
      </c>
      <c r="E148" s="24">
        <f t="shared" si="76"/>
        <v>70000</v>
      </c>
      <c r="F148" s="29">
        <f>'DRIFTSMODELL FOR ANLEGG - REVID'!E10</f>
        <v>100000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>
        <f t="shared" si="78"/>
        <v>100000</v>
      </c>
      <c r="S148" s="26">
        <f t="shared" ref="S148:U148" si="81">30000/6</f>
        <v>5000</v>
      </c>
      <c r="T148" s="26">
        <f t="shared" si="81"/>
        <v>5000</v>
      </c>
      <c r="U148" s="26">
        <f t="shared" si="81"/>
        <v>5000</v>
      </c>
      <c r="V148" s="26"/>
      <c r="W148" s="26"/>
      <c r="X148" s="26"/>
      <c r="Y148" s="26"/>
      <c r="Z148" s="26"/>
      <c r="AA148" s="26"/>
      <c r="AB148" s="26">
        <f t="shared" ref="AB148:AD148" si="82">30000/6</f>
        <v>5000</v>
      </c>
      <c r="AC148" s="26">
        <f t="shared" si="82"/>
        <v>5000</v>
      </c>
      <c r="AD148" s="26">
        <f t="shared" si="82"/>
        <v>5000</v>
      </c>
      <c r="AE148" s="26">
        <f t="shared" si="80"/>
        <v>30000</v>
      </c>
      <c r="AF148" s="23" t="e">
        <f>#N/A</f>
        <v>#N/A</v>
      </c>
      <c r="AG148" s="23">
        <v>30000</v>
      </c>
      <c r="AH148" s="23" t="e">
        <f>#N/A</f>
        <v>#N/A</v>
      </c>
    </row>
    <row r="149" spans="1:34" ht="13.5" hidden="1" customHeight="1" outlineLevel="2" x14ac:dyDescent="0.35">
      <c r="A149" s="1">
        <v>4009</v>
      </c>
      <c r="B149" s="2" t="s">
        <v>55</v>
      </c>
      <c r="C149" s="24">
        <f t="shared" si="74"/>
        <v>0</v>
      </c>
      <c r="D149" s="24">
        <f t="shared" si="75"/>
        <v>0</v>
      </c>
      <c r="E149" s="24">
        <f t="shared" si="76"/>
        <v>0</v>
      </c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>
        <f t="shared" si="78"/>
        <v>0</v>
      </c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>
        <f t="shared" si="80"/>
        <v>0</v>
      </c>
      <c r="AF149" s="23" t="e">
        <f>#N/A</f>
        <v>#N/A</v>
      </c>
      <c r="AG149" s="23">
        <v>0</v>
      </c>
      <c r="AH149" s="23" t="e">
        <f>#N/A</f>
        <v>#N/A</v>
      </c>
    </row>
    <row r="150" spans="1:34" ht="13.5" hidden="1" customHeight="1" outlineLevel="2" x14ac:dyDescent="0.35">
      <c r="A150" s="1">
        <v>4010</v>
      </c>
      <c r="B150" s="2" t="s">
        <v>56</v>
      </c>
      <c r="C150" s="24">
        <f t="shared" si="74"/>
        <v>0</v>
      </c>
      <c r="D150" s="24">
        <f t="shared" si="75"/>
        <v>0</v>
      </c>
      <c r="E150" s="24">
        <f t="shared" si="76"/>
        <v>0</v>
      </c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>
        <f t="shared" si="78"/>
        <v>0</v>
      </c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>
        <f t="shared" si="80"/>
        <v>0</v>
      </c>
      <c r="AF150" s="23" t="e">
        <f>#N/A</f>
        <v>#N/A</v>
      </c>
      <c r="AG150" s="23">
        <v>0</v>
      </c>
      <c r="AH150" s="23" t="e">
        <f>#N/A</f>
        <v>#N/A</v>
      </c>
    </row>
    <row r="151" spans="1:34" ht="13.5" hidden="1" customHeight="1" outlineLevel="2" x14ac:dyDescent="0.35">
      <c r="A151" s="1">
        <v>4011</v>
      </c>
      <c r="B151" s="2" t="s">
        <v>57</v>
      </c>
      <c r="C151" s="24">
        <f t="shared" si="74"/>
        <v>0</v>
      </c>
      <c r="D151" s="24">
        <f t="shared" si="75"/>
        <v>0</v>
      </c>
      <c r="E151" s="24">
        <f t="shared" si="76"/>
        <v>0</v>
      </c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>
        <f t="shared" si="78"/>
        <v>0</v>
      </c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>
        <f t="shared" si="80"/>
        <v>0</v>
      </c>
      <c r="AF151" s="23" t="e">
        <f>#N/A</f>
        <v>#N/A</v>
      </c>
      <c r="AG151" s="23">
        <v>0</v>
      </c>
      <c r="AH151" s="23" t="e">
        <f>#N/A</f>
        <v>#N/A</v>
      </c>
    </row>
    <row r="152" spans="1:34" ht="13.5" hidden="1" customHeight="1" outlineLevel="2" x14ac:dyDescent="0.35">
      <c r="A152" s="1">
        <v>4012</v>
      </c>
      <c r="B152" s="2" t="s">
        <v>58</v>
      </c>
      <c r="C152" s="24">
        <f t="shared" si="74"/>
        <v>0</v>
      </c>
      <c r="D152" s="24">
        <f t="shared" si="75"/>
        <v>0</v>
      </c>
      <c r="E152" s="24">
        <f t="shared" si="76"/>
        <v>0</v>
      </c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>
        <f t="shared" si="78"/>
        <v>0</v>
      </c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>
        <f t="shared" si="80"/>
        <v>0</v>
      </c>
      <c r="AF152" s="23" t="e">
        <f>#N/A</f>
        <v>#N/A</v>
      </c>
      <c r="AG152" s="23">
        <v>0</v>
      </c>
      <c r="AH152" s="23" t="e">
        <f>#N/A</f>
        <v>#N/A</v>
      </c>
    </row>
    <row r="153" spans="1:34" ht="13.5" hidden="1" customHeight="1" outlineLevel="2" x14ac:dyDescent="0.35">
      <c r="A153" s="1">
        <v>4013</v>
      </c>
      <c r="B153" s="2" t="s">
        <v>59</v>
      </c>
      <c r="C153" s="24">
        <f t="shared" si="74"/>
        <v>402500.00000000017</v>
      </c>
      <c r="D153" s="24">
        <f t="shared" si="75"/>
        <v>304536</v>
      </c>
      <c r="E153" s="24">
        <f t="shared" si="76"/>
        <v>97964.000000000175</v>
      </c>
      <c r="F153" s="31">
        <f>'GRUNNLAG HOVED OG DRIFT'!E28</f>
        <v>33541.666666666672</v>
      </c>
      <c r="G153" s="31">
        <f>F153</f>
        <v>33541.666666666672</v>
      </c>
      <c r="H153" s="31">
        <f t="shared" ref="H153:Q153" si="83">G153</f>
        <v>33541.666666666672</v>
      </c>
      <c r="I153" s="31">
        <f t="shared" si="83"/>
        <v>33541.666666666672</v>
      </c>
      <c r="J153" s="31">
        <f t="shared" si="83"/>
        <v>33541.666666666672</v>
      </c>
      <c r="K153" s="31">
        <f t="shared" si="83"/>
        <v>33541.666666666672</v>
      </c>
      <c r="L153" s="31">
        <f t="shared" si="83"/>
        <v>33541.666666666672</v>
      </c>
      <c r="M153" s="31">
        <f t="shared" si="83"/>
        <v>33541.666666666672</v>
      </c>
      <c r="N153" s="31">
        <f t="shared" si="83"/>
        <v>33541.666666666672</v>
      </c>
      <c r="O153" s="31">
        <f t="shared" si="83"/>
        <v>33541.666666666672</v>
      </c>
      <c r="P153" s="31">
        <f t="shared" si="83"/>
        <v>33541.666666666672</v>
      </c>
      <c r="Q153" s="31">
        <f t="shared" si="83"/>
        <v>33541.666666666672</v>
      </c>
      <c r="R153" s="31">
        <f t="shared" si="78"/>
        <v>402500.00000000017</v>
      </c>
      <c r="S153" s="26">
        <f>SUM('GRUNNLAG HOVED OG DRIFT'!F24:F29)</f>
        <v>24378</v>
      </c>
      <c r="T153" s="26">
        <f>S153</f>
        <v>24378</v>
      </c>
      <c r="U153" s="26">
        <f t="shared" ref="U153:W153" si="84">T153</f>
        <v>24378</v>
      </c>
      <c r="V153" s="26">
        <f t="shared" si="84"/>
        <v>24378</v>
      </c>
      <c r="W153" s="26">
        <f t="shared" si="84"/>
        <v>24378</v>
      </c>
      <c r="X153" s="26">
        <f>SUM('GRUNNLAG HOVED OG DRIFT'!P24:P29)</f>
        <v>30378</v>
      </c>
      <c r="Y153" s="26">
        <f>S153</f>
        <v>24378</v>
      </c>
      <c r="Z153" s="26">
        <f t="shared" ref="Z153:AC153" si="85">T153</f>
        <v>24378</v>
      </c>
      <c r="AA153" s="26">
        <f t="shared" si="85"/>
        <v>24378</v>
      </c>
      <c r="AB153" s="26">
        <f t="shared" si="85"/>
        <v>24378</v>
      </c>
      <c r="AC153" s="26">
        <f t="shared" si="85"/>
        <v>24378</v>
      </c>
      <c r="AD153" s="26">
        <f>X153</f>
        <v>30378</v>
      </c>
      <c r="AE153" s="26">
        <f t="shared" si="80"/>
        <v>304536</v>
      </c>
      <c r="AF153" s="23" t="e">
        <f>#N/A</f>
        <v>#N/A</v>
      </c>
      <c r="AG153" s="23">
        <v>283500</v>
      </c>
      <c r="AH153" s="23" t="e">
        <f>#N/A</f>
        <v>#N/A</v>
      </c>
    </row>
    <row r="154" spans="1:34" ht="13.5" hidden="1" customHeight="1" outlineLevel="2" x14ac:dyDescent="0.35">
      <c r="A154" s="1">
        <v>4104</v>
      </c>
      <c r="B154" s="2" t="s">
        <v>60</v>
      </c>
      <c r="C154" s="24">
        <f t="shared" si="74"/>
        <v>940000</v>
      </c>
      <c r="D154" s="24">
        <f t="shared" si="75"/>
        <v>0</v>
      </c>
      <c r="E154" s="24">
        <f t="shared" si="76"/>
        <v>940000</v>
      </c>
      <c r="F154" s="29">
        <f>'DRIFTSMODELL FOR ANLEGG - REVID'!B7+'DRIFTSMODELL FOR ANLEGG - REVID'!C7+'DRIFTSMODELL FOR ANLEGG - REVID'!C17+'DRIFTSMODELL FOR ANLEGG - REVID'!D7+'DRIFTSMODELL FOR ANLEGG - REVID'!E12+'DRIFTSMODELL FOR ANLEGG - REVID'!F32+'DRIFTSMODELL FOR ANLEGG - REVID'!G7+'DRIFTSMODELL FOR ANLEGG - REVID'!J7+'DRIFTSMODELL FOR ANLEGG - REVID'!K7+'DRIFTSMODELL FOR ANLEGG - REVID'!H17+'DRIFTSMODELL FOR ANLEGG - REVID'!H27+'DRIFTSMODELL FOR ANLEGG - REVID'!L27+'DRIFTSMODELL FOR ANLEGG - REVID'!I37</f>
        <v>940000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>
        <f t="shared" si="78"/>
        <v>940000</v>
      </c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>
        <f t="shared" si="80"/>
        <v>0</v>
      </c>
      <c r="AF154" s="23" t="e">
        <f>#N/A</f>
        <v>#N/A</v>
      </c>
      <c r="AG154" s="23">
        <v>0</v>
      </c>
      <c r="AH154" s="23" t="e">
        <f>#N/A</f>
        <v>#N/A</v>
      </c>
    </row>
    <row r="155" spans="1:34" ht="13.5" hidden="1" customHeight="1" outlineLevel="2" x14ac:dyDescent="0.35">
      <c r="A155" s="1">
        <v>4015</v>
      </c>
      <c r="B155" s="2" t="s">
        <v>61</v>
      </c>
      <c r="C155" s="24">
        <f t="shared" si="74"/>
        <v>0</v>
      </c>
      <c r="D155" s="24">
        <f t="shared" si="75"/>
        <v>98256</v>
      </c>
      <c r="E155" s="24">
        <f t="shared" si="76"/>
        <v>-98256</v>
      </c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>
        <f t="shared" si="78"/>
        <v>0</v>
      </c>
      <c r="S155" s="26">
        <f>'GRUNNLAG HOVED OG DRIFT'!F30+5000</f>
        <v>10688</v>
      </c>
      <c r="T155" s="26">
        <f>S155</f>
        <v>10688</v>
      </c>
      <c r="U155" s="26">
        <f t="shared" ref="U155:AD155" si="86">T155</f>
        <v>10688</v>
      </c>
      <c r="V155" s="26">
        <f>'GRUNNLAG HOVED OG DRIFT'!L30</f>
        <v>5688</v>
      </c>
      <c r="W155" s="26">
        <f t="shared" si="86"/>
        <v>5688</v>
      </c>
      <c r="X155" s="26">
        <f t="shared" si="86"/>
        <v>5688</v>
      </c>
      <c r="Y155" s="26">
        <f t="shared" si="86"/>
        <v>5688</v>
      </c>
      <c r="Z155" s="26">
        <f t="shared" si="86"/>
        <v>5688</v>
      </c>
      <c r="AA155" s="26">
        <f>Z155</f>
        <v>5688</v>
      </c>
      <c r="AB155" s="26">
        <f>AA155+5000</f>
        <v>10688</v>
      </c>
      <c r="AC155" s="26">
        <f t="shared" si="86"/>
        <v>10688</v>
      </c>
      <c r="AD155" s="26">
        <f t="shared" si="86"/>
        <v>10688</v>
      </c>
      <c r="AE155" s="26">
        <f t="shared" si="80"/>
        <v>98256</v>
      </c>
      <c r="AF155" s="23" t="e">
        <f>#N/A</f>
        <v>#N/A</v>
      </c>
      <c r="AG155" s="23">
        <v>99999.999999999985</v>
      </c>
      <c r="AH155" s="23" t="e">
        <f>#N/A</f>
        <v>#N/A</v>
      </c>
    </row>
    <row r="156" spans="1:34" ht="13.5" hidden="1" customHeight="1" outlineLevel="2" x14ac:dyDescent="0.35">
      <c r="A156" s="3">
        <v>4016</v>
      </c>
      <c r="B156" s="4" t="s">
        <v>62</v>
      </c>
      <c r="C156" s="24">
        <f t="shared" si="74"/>
        <v>0</v>
      </c>
      <c r="D156" s="24">
        <f t="shared" si="75"/>
        <v>0</v>
      </c>
      <c r="E156" s="24">
        <f t="shared" si="76"/>
        <v>0</v>
      </c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>
        <f t="shared" si="78"/>
        <v>0</v>
      </c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>
        <f t="shared" si="80"/>
        <v>0</v>
      </c>
      <c r="AF156" s="23" t="e">
        <f>#N/A</f>
        <v>#N/A</v>
      </c>
      <c r="AG156" s="23">
        <v>0</v>
      </c>
      <c r="AH156" s="23" t="e">
        <f>#N/A</f>
        <v>#N/A</v>
      </c>
    </row>
    <row r="157" spans="1:34" ht="13.5" hidden="1" customHeight="1" outlineLevel="1" collapsed="1" x14ac:dyDescent="0.25">
      <c r="A157" s="21">
        <v>5000</v>
      </c>
      <c r="B157" s="22" t="s">
        <v>120</v>
      </c>
      <c r="C157" s="23">
        <f t="shared" ref="C157:AE157" si="87">SUM(C158:C179)</f>
        <v>0</v>
      </c>
      <c r="D157" s="23">
        <f t="shared" si="87"/>
        <v>1024746.4679999999</v>
      </c>
      <c r="E157" s="23">
        <f t="shared" si="87"/>
        <v>-1024746.4679999999</v>
      </c>
      <c r="F157" s="23">
        <f t="shared" si="87"/>
        <v>0</v>
      </c>
      <c r="G157" s="23">
        <f t="shared" si="87"/>
        <v>0</v>
      </c>
      <c r="H157" s="23">
        <f t="shared" si="87"/>
        <v>0</v>
      </c>
      <c r="I157" s="23">
        <f t="shared" si="87"/>
        <v>0</v>
      </c>
      <c r="J157" s="23">
        <f t="shared" si="87"/>
        <v>0</v>
      </c>
      <c r="K157" s="23">
        <f t="shared" si="87"/>
        <v>0</v>
      </c>
      <c r="L157" s="23">
        <f t="shared" si="87"/>
        <v>0</v>
      </c>
      <c r="M157" s="23">
        <f t="shared" si="87"/>
        <v>0</v>
      </c>
      <c r="N157" s="23">
        <f t="shared" si="87"/>
        <v>0</v>
      </c>
      <c r="O157" s="23">
        <f t="shared" si="87"/>
        <v>0</v>
      </c>
      <c r="P157" s="23">
        <f t="shared" si="87"/>
        <v>0</v>
      </c>
      <c r="Q157" s="23">
        <f t="shared" si="87"/>
        <v>0</v>
      </c>
      <c r="R157" s="23">
        <f t="shared" si="87"/>
        <v>0</v>
      </c>
      <c r="S157" s="23">
        <f t="shared" si="87"/>
        <v>119199.12</v>
      </c>
      <c r="T157" s="23">
        <f t="shared" si="87"/>
        <v>119199.12</v>
      </c>
      <c r="U157" s="23">
        <f t="shared" si="87"/>
        <v>119199.12</v>
      </c>
      <c r="V157" s="23">
        <f t="shared" si="87"/>
        <v>51591.957999999999</v>
      </c>
      <c r="W157" s="23">
        <f t="shared" si="87"/>
        <v>51591.957999999999</v>
      </c>
      <c r="X157" s="23">
        <f t="shared" si="87"/>
        <v>51591.957999999999</v>
      </c>
      <c r="Y157" s="23">
        <f t="shared" si="87"/>
        <v>51591.957999999999</v>
      </c>
      <c r="Z157" s="23">
        <f t="shared" si="87"/>
        <v>51591.957999999999</v>
      </c>
      <c r="AA157" s="23">
        <f t="shared" si="87"/>
        <v>51591.957999999999</v>
      </c>
      <c r="AB157" s="23">
        <f t="shared" si="87"/>
        <v>119199.12</v>
      </c>
      <c r="AC157" s="23">
        <f t="shared" si="87"/>
        <v>119199.12</v>
      </c>
      <c r="AD157" s="23">
        <f t="shared" si="87"/>
        <v>119199.12</v>
      </c>
      <c r="AE157" s="23">
        <f t="shared" si="87"/>
        <v>1024746.4679999999</v>
      </c>
      <c r="AF157" s="23" t="e">
        <f>#N/A</f>
        <v>#N/A</v>
      </c>
      <c r="AG157" s="23">
        <v>1089000</v>
      </c>
      <c r="AH157" s="23" t="e">
        <f>#N/A</f>
        <v>#N/A</v>
      </c>
    </row>
    <row r="158" spans="1:34" ht="13.5" hidden="1" customHeight="1" outlineLevel="2" x14ac:dyDescent="0.35">
      <c r="A158" s="1">
        <v>5001</v>
      </c>
      <c r="B158" s="2" t="s">
        <v>63</v>
      </c>
      <c r="C158" s="24">
        <f t="shared" ref="C158:C179" si="88">R158</f>
        <v>0</v>
      </c>
      <c r="D158" s="24">
        <f t="shared" ref="D158:D179" si="89">AE158</f>
        <v>0</v>
      </c>
      <c r="E158" s="24">
        <f t="shared" ref="E158:E179" si="90">C158-D158</f>
        <v>0</v>
      </c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>
        <f t="shared" ref="R158:R182" si="91">SUM(F158:Q158)</f>
        <v>0</v>
      </c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>
        <f t="shared" ref="AE158:AE182" si="92">SUM(S158:AD158)</f>
        <v>0</v>
      </c>
      <c r="AF158" s="23" t="e">
        <f>#N/A</f>
        <v>#N/A</v>
      </c>
      <c r="AG158" s="23" t="e">
        <f>#N/A</f>
        <v>#N/A</v>
      </c>
      <c r="AH158" s="23" t="e">
        <f>#N/A</f>
        <v>#N/A</v>
      </c>
    </row>
    <row r="159" spans="1:34" ht="13.5" hidden="1" customHeight="1" outlineLevel="2" x14ac:dyDescent="0.35">
      <c r="A159" s="1">
        <v>5002</v>
      </c>
      <c r="B159" s="2" t="s">
        <v>64</v>
      </c>
      <c r="C159" s="24">
        <f t="shared" si="88"/>
        <v>0</v>
      </c>
      <c r="D159" s="24">
        <f t="shared" si="89"/>
        <v>0</v>
      </c>
      <c r="E159" s="24">
        <f t="shared" si="90"/>
        <v>0</v>
      </c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>
        <f t="shared" si="91"/>
        <v>0</v>
      </c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>
        <f t="shared" si="92"/>
        <v>0</v>
      </c>
      <c r="AF159" s="23" t="e">
        <f>#N/A</f>
        <v>#N/A</v>
      </c>
      <c r="AG159" s="23" t="e">
        <f>#N/A</f>
        <v>#N/A</v>
      </c>
      <c r="AH159" s="23" t="e">
        <f>#N/A</f>
        <v>#N/A</v>
      </c>
    </row>
    <row r="160" spans="1:34" ht="13.5" hidden="1" customHeight="1" outlineLevel="2" x14ac:dyDescent="0.35">
      <c r="A160" s="1">
        <v>5004</v>
      </c>
      <c r="B160" s="2" t="s">
        <v>65</v>
      </c>
      <c r="C160" s="24">
        <f t="shared" si="88"/>
        <v>0</v>
      </c>
      <c r="D160" s="24">
        <f t="shared" si="89"/>
        <v>0</v>
      </c>
      <c r="E160" s="24">
        <f t="shared" si="90"/>
        <v>0</v>
      </c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>
        <f t="shared" si="91"/>
        <v>0</v>
      </c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>
        <f t="shared" si="92"/>
        <v>0</v>
      </c>
      <c r="AF160" s="23" t="e">
        <f>#N/A</f>
        <v>#N/A</v>
      </c>
      <c r="AG160" s="23" t="e">
        <f>#N/A</f>
        <v>#N/A</v>
      </c>
      <c r="AH160" s="23" t="e">
        <f>#N/A</f>
        <v>#N/A</v>
      </c>
    </row>
    <row r="161" spans="1:34" ht="13.5" hidden="1" customHeight="1" outlineLevel="2" x14ac:dyDescent="0.35">
      <c r="A161" s="1">
        <v>5005</v>
      </c>
      <c r="B161" s="2" t="s">
        <v>66</v>
      </c>
      <c r="C161" s="24">
        <f t="shared" si="88"/>
        <v>0</v>
      </c>
      <c r="D161" s="24">
        <f t="shared" si="89"/>
        <v>0</v>
      </c>
      <c r="E161" s="24">
        <f t="shared" si="90"/>
        <v>0</v>
      </c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>
        <f t="shared" si="91"/>
        <v>0</v>
      </c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>
        <f t="shared" si="92"/>
        <v>0</v>
      </c>
      <c r="AF161" s="23" t="e">
        <f>#N/A</f>
        <v>#N/A</v>
      </c>
      <c r="AG161" s="23" t="e">
        <f>#N/A</f>
        <v>#N/A</v>
      </c>
      <c r="AH161" s="23" t="e">
        <f>#N/A</f>
        <v>#N/A</v>
      </c>
    </row>
    <row r="162" spans="1:34" ht="13.5" hidden="1" customHeight="1" outlineLevel="2" x14ac:dyDescent="0.35">
      <c r="A162" s="1">
        <v>5006</v>
      </c>
      <c r="B162" s="2" t="s">
        <v>67</v>
      </c>
      <c r="C162" s="24">
        <f t="shared" si="88"/>
        <v>0</v>
      </c>
      <c r="D162" s="24">
        <f t="shared" si="89"/>
        <v>0</v>
      </c>
      <c r="E162" s="24">
        <f t="shared" si="90"/>
        <v>0</v>
      </c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>
        <f t="shared" si="91"/>
        <v>0</v>
      </c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>
        <f t="shared" si="92"/>
        <v>0</v>
      </c>
      <c r="AF162" s="23" t="e">
        <f>#N/A</f>
        <v>#N/A</v>
      </c>
      <c r="AG162" s="23" t="e">
        <f>#N/A</f>
        <v>#N/A</v>
      </c>
      <c r="AH162" s="23" t="e">
        <f>#N/A</f>
        <v>#N/A</v>
      </c>
    </row>
    <row r="163" spans="1:34" ht="13.5" hidden="1" customHeight="1" outlineLevel="2" x14ac:dyDescent="0.35">
      <c r="A163" s="3">
        <v>5007</v>
      </c>
      <c r="B163" s="4" t="s">
        <v>68</v>
      </c>
      <c r="C163" s="24">
        <f t="shared" si="88"/>
        <v>0</v>
      </c>
      <c r="D163" s="24">
        <f t="shared" si="89"/>
        <v>0</v>
      </c>
      <c r="E163" s="24">
        <f t="shared" si="90"/>
        <v>0</v>
      </c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>
        <f t="shared" si="91"/>
        <v>0</v>
      </c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>
        <f t="shared" si="92"/>
        <v>0</v>
      </c>
      <c r="AF163" s="23" t="e">
        <f>#N/A</f>
        <v>#N/A</v>
      </c>
      <c r="AG163" s="23" t="e">
        <f>#N/A</f>
        <v>#N/A</v>
      </c>
      <c r="AH163" s="23" t="e">
        <f>#N/A</f>
        <v>#N/A</v>
      </c>
    </row>
    <row r="164" spans="1:34" ht="13.5" hidden="1" customHeight="1" outlineLevel="2" x14ac:dyDescent="0.35">
      <c r="A164" s="3">
        <v>5008</v>
      </c>
      <c r="B164" s="4" t="s">
        <v>69</v>
      </c>
      <c r="C164" s="24">
        <f t="shared" si="88"/>
        <v>0</v>
      </c>
      <c r="D164" s="24">
        <f t="shared" si="89"/>
        <v>0</v>
      </c>
      <c r="E164" s="24">
        <f t="shared" si="90"/>
        <v>0</v>
      </c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>
        <f t="shared" si="91"/>
        <v>0</v>
      </c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>
        <f t="shared" si="92"/>
        <v>0</v>
      </c>
      <c r="AF164" s="23" t="e">
        <f>#N/A</f>
        <v>#N/A</v>
      </c>
      <c r="AG164" s="23" t="e">
        <f>#N/A</f>
        <v>#N/A</v>
      </c>
      <c r="AH164" s="23" t="e">
        <f>#N/A</f>
        <v>#N/A</v>
      </c>
    </row>
    <row r="165" spans="1:34" ht="13.5" hidden="1" customHeight="1" outlineLevel="2" x14ac:dyDescent="0.35">
      <c r="A165" s="3">
        <v>5009</v>
      </c>
      <c r="B165" s="4" t="s">
        <v>70</v>
      </c>
      <c r="C165" s="24">
        <f t="shared" si="88"/>
        <v>0</v>
      </c>
      <c r="D165" s="24">
        <f t="shared" si="89"/>
        <v>0</v>
      </c>
      <c r="E165" s="24">
        <f t="shared" si="90"/>
        <v>0</v>
      </c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>
        <f t="shared" si="91"/>
        <v>0</v>
      </c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>
        <f t="shared" si="92"/>
        <v>0</v>
      </c>
      <c r="AF165" s="23" t="e">
        <f>#N/A</f>
        <v>#N/A</v>
      </c>
      <c r="AG165" s="23" t="e">
        <f>#N/A</f>
        <v>#N/A</v>
      </c>
      <c r="AH165" s="23" t="e">
        <f>#N/A</f>
        <v>#N/A</v>
      </c>
    </row>
    <row r="166" spans="1:34" ht="13.5" hidden="1" customHeight="1" outlineLevel="2" x14ac:dyDescent="0.35">
      <c r="A166" s="3">
        <v>5010</v>
      </c>
      <c r="B166" s="4" t="s">
        <v>71</v>
      </c>
      <c r="C166" s="24">
        <f t="shared" si="88"/>
        <v>0</v>
      </c>
      <c r="D166" s="24">
        <f t="shared" si="89"/>
        <v>0</v>
      </c>
      <c r="E166" s="24">
        <f t="shared" si="90"/>
        <v>0</v>
      </c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>
        <f t="shared" si="91"/>
        <v>0</v>
      </c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>
        <f t="shared" si="92"/>
        <v>0</v>
      </c>
      <c r="AF166" s="23" t="e">
        <f>#N/A</f>
        <v>#N/A</v>
      </c>
      <c r="AG166" s="23" t="e">
        <f>#N/A</f>
        <v>#N/A</v>
      </c>
      <c r="AH166" s="23" t="e">
        <f>#N/A</f>
        <v>#N/A</v>
      </c>
    </row>
    <row r="167" spans="1:34" ht="13.5" hidden="1" customHeight="1" outlineLevel="2" x14ac:dyDescent="0.35">
      <c r="A167" s="3">
        <v>5011</v>
      </c>
      <c r="B167" s="4" t="s">
        <v>72</v>
      </c>
      <c r="C167" s="24">
        <f t="shared" si="88"/>
        <v>0</v>
      </c>
      <c r="D167" s="24">
        <f t="shared" si="89"/>
        <v>0</v>
      </c>
      <c r="E167" s="24">
        <f t="shared" si="90"/>
        <v>0</v>
      </c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>
        <f t="shared" si="91"/>
        <v>0</v>
      </c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>
        <f t="shared" si="92"/>
        <v>0</v>
      </c>
      <c r="AF167" s="23" t="e">
        <f>#N/A</f>
        <v>#N/A</v>
      </c>
      <c r="AG167" s="23" t="e">
        <f>#N/A</f>
        <v>#N/A</v>
      </c>
      <c r="AH167" s="23" t="e">
        <f>#N/A</f>
        <v>#N/A</v>
      </c>
    </row>
    <row r="168" spans="1:34" ht="13.5" hidden="1" customHeight="1" outlineLevel="2" x14ac:dyDescent="0.35">
      <c r="A168" s="1">
        <v>5012</v>
      </c>
      <c r="B168" s="2" t="s">
        <v>73</v>
      </c>
      <c r="C168" s="24">
        <f t="shared" si="88"/>
        <v>0</v>
      </c>
      <c r="D168" s="24">
        <f t="shared" si="89"/>
        <v>0</v>
      </c>
      <c r="E168" s="24">
        <f t="shared" si="90"/>
        <v>0</v>
      </c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>
        <f t="shared" si="91"/>
        <v>0</v>
      </c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>
        <f t="shared" si="92"/>
        <v>0</v>
      </c>
      <c r="AF168" s="23" t="e">
        <f>#N/A</f>
        <v>#N/A</v>
      </c>
      <c r="AG168" s="23" t="e">
        <f>#N/A</f>
        <v>#N/A</v>
      </c>
      <c r="AH168" s="23" t="e">
        <f>#N/A</f>
        <v>#N/A</v>
      </c>
    </row>
    <row r="169" spans="1:34" ht="13.5" hidden="1" customHeight="1" outlineLevel="2" x14ac:dyDescent="0.35">
      <c r="A169" s="1">
        <v>5013</v>
      </c>
      <c r="B169" s="2" t="s">
        <v>74</v>
      </c>
      <c r="C169" s="24">
        <f t="shared" si="88"/>
        <v>0</v>
      </c>
      <c r="D169" s="24">
        <f t="shared" si="89"/>
        <v>0</v>
      </c>
      <c r="E169" s="24">
        <f t="shared" si="90"/>
        <v>0</v>
      </c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>
        <f t="shared" si="91"/>
        <v>0</v>
      </c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>
        <f t="shared" si="92"/>
        <v>0</v>
      </c>
      <c r="AF169" s="23" t="e">
        <f>#N/A</f>
        <v>#N/A</v>
      </c>
      <c r="AG169" s="23" t="e">
        <f>#N/A</f>
        <v>#N/A</v>
      </c>
      <c r="AH169" s="23" t="e">
        <f>#N/A</f>
        <v>#N/A</v>
      </c>
    </row>
    <row r="170" spans="1:34" ht="13.5" hidden="1" customHeight="1" outlineLevel="2" x14ac:dyDescent="0.35">
      <c r="A170" s="1">
        <v>5014</v>
      </c>
      <c r="B170" s="2" t="s">
        <v>75</v>
      </c>
      <c r="C170" s="24">
        <f t="shared" si="88"/>
        <v>0</v>
      </c>
      <c r="D170" s="24">
        <f t="shared" si="89"/>
        <v>0</v>
      </c>
      <c r="E170" s="24">
        <f t="shared" si="90"/>
        <v>0</v>
      </c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>
        <f t="shared" si="91"/>
        <v>0</v>
      </c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>
        <f t="shared" si="92"/>
        <v>0</v>
      </c>
      <c r="AF170" s="23" t="e">
        <f>#N/A</f>
        <v>#N/A</v>
      </c>
      <c r="AG170" s="23" t="e">
        <f>#N/A</f>
        <v>#N/A</v>
      </c>
      <c r="AH170" s="23" t="e">
        <f>#N/A</f>
        <v>#N/A</v>
      </c>
    </row>
    <row r="171" spans="1:34" ht="13.5" hidden="1" customHeight="1" outlineLevel="2" x14ac:dyDescent="0.35">
      <c r="A171" s="1">
        <v>5015</v>
      </c>
      <c r="B171" s="2" t="s">
        <v>76</v>
      </c>
      <c r="C171" s="24">
        <f t="shared" si="88"/>
        <v>0</v>
      </c>
      <c r="D171" s="24">
        <f t="shared" si="89"/>
        <v>0</v>
      </c>
      <c r="E171" s="24">
        <f t="shared" si="90"/>
        <v>0</v>
      </c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>
        <f t="shared" si="91"/>
        <v>0</v>
      </c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>
        <f t="shared" si="92"/>
        <v>0</v>
      </c>
      <c r="AF171" s="23" t="e">
        <f>#N/A</f>
        <v>#N/A</v>
      </c>
      <c r="AG171" s="23" t="e">
        <f>#N/A</f>
        <v>#N/A</v>
      </c>
      <c r="AH171" s="23" t="e">
        <f>#N/A</f>
        <v>#N/A</v>
      </c>
    </row>
    <row r="172" spans="1:34" ht="13.5" hidden="1" customHeight="1" outlineLevel="2" x14ac:dyDescent="0.35">
      <c r="A172" s="1">
        <v>5016</v>
      </c>
      <c r="B172" s="2" t="s">
        <v>77</v>
      </c>
      <c r="C172" s="24">
        <f t="shared" si="88"/>
        <v>0</v>
      </c>
      <c r="D172" s="24">
        <f t="shared" si="89"/>
        <v>0</v>
      </c>
      <c r="E172" s="24">
        <f t="shared" si="90"/>
        <v>0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>
        <f t="shared" si="91"/>
        <v>0</v>
      </c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>
        <f t="shared" si="92"/>
        <v>0</v>
      </c>
      <c r="AF172" s="23" t="e">
        <f>#N/A</f>
        <v>#N/A</v>
      </c>
      <c r="AG172" s="23" t="e">
        <f>#N/A</f>
        <v>#N/A</v>
      </c>
      <c r="AH172" s="23" t="e">
        <f>#N/A</f>
        <v>#N/A</v>
      </c>
    </row>
    <row r="173" spans="1:34" ht="13.5" hidden="1" customHeight="1" outlineLevel="2" x14ac:dyDescent="0.35">
      <c r="A173" s="1">
        <v>5017</v>
      </c>
      <c r="B173" s="2" t="s">
        <v>78</v>
      </c>
      <c r="C173" s="24">
        <f t="shared" si="88"/>
        <v>0</v>
      </c>
      <c r="D173" s="24">
        <f t="shared" si="89"/>
        <v>0</v>
      </c>
      <c r="E173" s="24">
        <f t="shared" si="90"/>
        <v>0</v>
      </c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>
        <f t="shared" si="91"/>
        <v>0</v>
      </c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>
        <f t="shared" si="92"/>
        <v>0</v>
      </c>
      <c r="AF173" s="23" t="e">
        <f>#N/A</f>
        <v>#N/A</v>
      </c>
      <c r="AG173" s="23" t="e">
        <f>#N/A</f>
        <v>#N/A</v>
      </c>
      <c r="AH173" s="23" t="e">
        <f>#N/A</f>
        <v>#N/A</v>
      </c>
    </row>
    <row r="174" spans="1:34" ht="13.5" hidden="1" customHeight="1" outlineLevel="2" x14ac:dyDescent="0.35">
      <c r="A174" s="1">
        <v>5018</v>
      </c>
      <c r="B174" s="2" t="s">
        <v>79</v>
      </c>
      <c r="C174" s="24">
        <f t="shared" si="88"/>
        <v>0</v>
      </c>
      <c r="D174" s="24">
        <f t="shared" si="89"/>
        <v>0</v>
      </c>
      <c r="E174" s="24">
        <f t="shared" si="90"/>
        <v>0</v>
      </c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>
        <f t="shared" si="91"/>
        <v>0</v>
      </c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>
        <f t="shared" si="92"/>
        <v>0</v>
      </c>
      <c r="AF174" s="23" t="e">
        <f>#N/A</f>
        <v>#N/A</v>
      </c>
      <c r="AG174" s="23" t="e">
        <f>#N/A</f>
        <v>#N/A</v>
      </c>
      <c r="AH174" s="23" t="e">
        <f>#N/A</f>
        <v>#N/A</v>
      </c>
    </row>
    <row r="175" spans="1:34" ht="13.5" hidden="1" customHeight="1" outlineLevel="2" x14ac:dyDescent="0.35">
      <c r="A175" s="1">
        <v>5019</v>
      </c>
      <c r="B175" s="2" t="s">
        <v>80</v>
      </c>
      <c r="C175" s="24">
        <f t="shared" si="88"/>
        <v>0</v>
      </c>
      <c r="D175" s="24">
        <f t="shared" si="89"/>
        <v>0</v>
      </c>
      <c r="E175" s="24">
        <f t="shared" si="90"/>
        <v>0</v>
      </c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>
        <f t="shared" si="91"/>
        <v>0</v>
      </c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>
        <f t="shared" si="92"/>
        <v>0</v>
      </c>
      <c r="AF175" s="23" t="e">
        <f>#N/A</f>
        <v>#N/A</v>
      </c>
      <c r="AG175" s="23" t="e">
        <f>#N/A</f>
        <v>#N/A</v>
      </c>
      <c r="AH175" s="23" t="e">
        <f>#N/A</f>
        <v>#N/A</v>
      </c>
    </row>
    <row r="176" spans="1:34" ht="13.5" hidden="1" customHeight="1" outlineLevel="2" x14ac:dyDescent="0.35">
      <c r="A176" s="1">
        <v>5020</v>
      </c>
      <c r="B176" s="2" t="s">
        <v>81</v>
      </c>
      <c r="C176" s="24">
        <f t="shared" si="88"/>
        <v>0</v>
      </c>
      <c r="D176" s="24">
        <f t="shared" si="89"/>
        <v>0</v>
      </c>
      <c r="E176" s="24">
        <f t="shared" si="90"/>
        <v>0</v>
      </c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>
        <f t="shared" si="91"/>
        <v>0</v>
      </c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>
        <f t="shared" si="92"/>
        <v>0</v>
      </c>
      <c r="AF176" s="23" t="e">
        <f>#N/A</f>
        <v>#N/A</v>
      </c>
      <c r="AG176" s="23" t="e">
        <f>#N/A</f>
        <v>#N/A</v>
      </c>
      <c r="AH176" s="23" t="e">
        <f>#N/A</f>
        <v>#N/A</v>
      </c>
    </row>
    <row r="177" spans="1:34" ht="13.5" hidden="1" customHeight="1" outlineLevel="2" x14ac:dyDescent="0.35">
      <c r="A177" s="1">
        <v>5021</v>
      </c>
      <c r="B177" s="2" t="s">
        <v>82</v>
      </c>
      <c r="C177" s="24">
        <f t="shared" si="88"/>
        <v>0</v>
      </c>
      <c r="D177" s="24">
        <f t="shared" si="89"/>
        <v>619103.49599999993</v>
      </c>
      <c r="E177" s="24">
        <f t="shared" si="90"/>
        <v>-619103.49599999993</v>
      </c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>
        <f t="shared" si="91"/>
        <v>0</v>
      </c>
      <c r="S177" s="26">
        <f>ANSATTE!J6+ANSATTE!K6+ANSATTE!L6</f>
        <v>51591.957999999999</v>
      </c>
      <c r="T177" s="26">
        <f>S177</f>
        <v>51591.957999999999</v>
      </c>
      <c r="U177" s="26">
        <f t="shared" ref="U177:AD177" si="93">T177</f>
        <v>51591.957999999999</v>
      </c>
      <c r="V177" s="26">
        <f t="shared" si="93"/>
        <v>51591.957999999999</v>
      </c>
      <c r="W177" s="26">
        <f t="shared" si="93"/>
        <v>51591.957999999999</v>
      </c>
      <c r="X177" s="26">
        <f t="shared" si="93"/>
        <v>51591.957999999999</v>
      </c>
      <c r="Y177" s="26">
        <f t="shared" si="93"/>
        <v>51591.957999999999</v>
      </c>
      <c r="Z177" s="26">
        <f t="shared" si="93"/>
        <v>51591.957999999999</v>
      </c>
      <c r="AA177" s="26">
        <f t="shared" si="93"/>
        <v>51591.957999999999</v>
      </c>
      <c r="AB177" s="26">
        <f t="shared" si="93"/>
        <v>51591.957999999999</v>
      </c>
      <c r="AC177" s="26">
        <f t="shared" si="93"/>
        <v>51591.957999999999</v>
      </c>
      <c r="AD177" s="26">
        <f t="shared" si="93"/>
        <v>51591.957999999999</v>
      </c>
      <c r="AE177" s="26">
        <f t="shared" si="92"/>
        <v>619103.49599999993</v>
      </c>
      <c r="AF177" s="23" t="e">
        <f>#N/A</f>
        <v>#N/A</v>
      </c>
      <c r="AG177" s="23" t="e">
        <f>#N/A</f>
        <v>#N/A</v>
      </c>
      <c r="AH177" s="23" t="e">
        <f>#N/A</f>
        <v>#N/A</v>
      </c>
    </row>
    <row r="178" spans="1:34" ht="13.5" hidden="1" customHeight="1" outlineLevel="2" x14ac:dyDescent="0.35">
      <c r="A178" s="1">
        <v>5022</v>
      </c>
      <c r="B178" s="2" t="s">
        <v>83</v>
      </c>
      <c r="C178" s="24">
        <f t="shared" si="88"/>
        <v>0</v>
      </c>
      <c r="D178" s="24">
        <f t="shared" si="89"/>
        <v>330642.97200000001</v>
      </c>
      <c r="E178" s="24">
        <f t="shared" si="90"/>
        <v>-330642.97200000001</v>
      </c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>
        <f t="shared" si="91"/>
        <v>0</v>
      </c>
      <c r="S178" s="26">
        <f>ANSATTE!J20+ANSATTE!K20+ANSATTE!L20+ANSATTE!J21+ANSATTE!K21+ANSATTE!L21</f>
        <v>55107.161999999997</v>
      </c>
      <c r="T178" s="26">
        <f>S178</f>
        <v>55107.161999999997</v>
      </c>
      <c r="U178" s="26">
        <f>T178</f>
        <v>55107.161999999997</v>
      </c>
      <c r="V178" s="26"/>
      <c r="W178" s="26"/>
      <c r="X178" s="26"/>
      <c r="Y178" s="26"/>
      <c r="Z178" s="26"/>
      <c r="AA178" s="26"/>
      <c r="AB178" s="26">
        <f>ANSATTE!J20+ANSATTE!K20+ANSATTE!L20+ANSATTE!J21+ANSATTE!K21+ANSATTE!L21</f>
        <v>55107.161999999997</v>
      </c>
      <c r="AC178" s="26">
        <f t="shared" ref="AB178:AD178" si="94">AB178</f>
        <v>55107.161999999997</v>
      </c>
      <c r="AD178" s="26">
        <f t="shared" si="94"/>
        <v>55107.161999999997</v>
      </c>
      <c r="AE178" s="26">
        <f t="shared" si="92"/>
        <v>330642.97200000001</v>
      </c>
      <c r="AF178" s="23" t="e">
        <f>#N/A</f>
        <v>#N/A</v>
      </c>
      <c r="AG178" s="23" t="e">
        <f>#N/A</f>
        <v>#N/A</v>
      </c>
      <c r="AH178" s="23" t="e">
        <f>#N/A</f>
        <v>#N/A</v>
      </c>
    </row>
    <row r="179" spans="1:34" ht="13.5" hidden="1" customHeight="1" outlineLevel="2" x14ac:dyDescent="0.35">
      <c r="A179" s="3">
        <v>5023</v>
      </c>
      <c r="B179" s="4" t="s">
        <v>84</v>
      </c>
      <c r="C179" s="24">
        <f t="shared" si="88"/>
        <v>0</v>
      </c>
      <c r="D179" s="24">
        <f t="shared" si="89"/>
        <v>75000</v>
      </c>
      <c r="E179" s="24">
        <f t="shared" si="90"/>
        <v>-75000</v>
      </c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>
        <f t="shared" si="91"/>
        <v>0</v>
      </c>
      <c r="S179" s="26">
        <f t="shared" ref="S179:U179" si="95">75000/6</f>
        <v>12500</v>
      </c>
      <c r="T179" s="26">
        <f t="shared" si="95"/>
        <v>12500</v>
      </c>
      <c r="U179" s="26">
        <f t="shared" si="95"/>
        <v>12500</v>
      </c>
      <c r="V179" s="26"/>
      <c r="W179" s="26"/>
      <c r="X179" s="26"/>
      <c r="Y179" s="26"/>
      <c r="Z179" s="26"/>
      <c r="AA179" s="26"/>
      <c r="AB179" s="26">
        <f t="shared" ref="AB179:AD179" si="96">75000/6</f>
        <v>12500</v>
      </c>
      <c r="AC179" s="26">
        <f t="shared" si="96"/>
        <v>12500</v>
      </c>
      <c r="AD179" s="26">
        <f t="shared" si="96"/>
        <v>12500</v>
      </c>
      <c r="AE179" s="26">
        <f t="shared" si="92"/>
        <v>75000</v>
      </c>
      <c r="AF179" s="23" t="e">
        <f>#N/A</f>
        <v>#N/A</v>
      </c>
      <c r="AG179" s="23" t="e">
        <f>#N/A</f>
        <v>#N/A</v>
      </c>
      <c r="AH179" s="23" t="e">
        <f>#N/A</f>
        <v>#N/A</v>
      </c>
    </row>
    <row r="180" spans="1:34" ht="13.5" hidden="1" customHeight="1" outlineLevel="1" collapsed="1" x14ac:dyDescent="0.25">
      <c r="A180" s="9"/>
      <c r="B180" s="8" t="s">
        <v>121</v>
      </c>
      <c r="C180" s="30">
        <f t="shared" ref="C180:Q180" si="97">C181+C182</f>
        <v>0</v>
      </c>
      <c r="D180" s="30">
        <f t="shared" si="97"/>
        <v>0</v>
      </c>
      <c r="E180" s="30">
        <f t="shared" si="97"/>
        <v>0</v>
      </c>
      <c r="F180" s="30">
        <f t="shared" si="97"/>
        <v>0</v>
      </c>
      <c r="G180" s="30">
        <f t="shared" si="97"/>
        <v>0</v>
      </c>
      <c r="H180" s="30">
        <f t="shared" si="97"/>
        <v>0</v>
      </c>
      <c r="I180" s="30">
        <f t="shared" si="97"/>
        <v>0</v>
      </c>
      <c r="J180" s="30">
        <f t="shared" si="97"/>
        <v>0</v>
      </c>
      <c r="K180" s="30">
        <f t="shared" si="97"/>
        <v>0</v>
      </c>
      <c r="L180" s="30">
        <f t="shared" si="97"/>
        <v>0</v>
      </c>
      <c r="M180" s="30">
        <f t="shared" si="97"/>
        <v>0</v>
      </c>
      <c r="N180" s="30">
        <f t="shared" si="97"/>
        <v>0</v>
      </c>
      <c r="O180" s="30">
        <f t="shared" si="97"/>
        <v>0</v>
      </c>
      <c r="P180" s="30">
        <f t="shared" si="97"/>
        <v>0</v>
      </c>
      <c r="Q180" s="30">
        <f t="shared" si="97"/>
        <v>0</v>
      </c>
      <c r="R180" s="30">
        <f t="shared" si="91"/>
        <v>0</v>
      </c>
      <c r="S180" s="30">
        <f t="shared" ref="S180:AD180" si="98">S181+S182</f>
        <v>0</v>
      </c>
      <c r="T180" s="30">
        <f t="shared" si="98"/>
        <v>0</v>
      </c>
      <c r="U180" s="30">
        <f t="shared" si="98"/>
        <v>0</v>
      </c>
      <c r="V180" s="30">
        <f t="shared" si="98"/>
        <v>0</v>
      </c>
      <c r="W180" s="30">
        <f t="shared" si="98"/>
        <v>0</v>
      </c>
      <c r="X180" s="30">
        <f t="shared" si="98"/>
        <v>0</v>
      </c>
      <c r="Y180" s="30">
        <f t="shared" si="98"/>
        <v>0</v>
      </c>
      <c r="Z180" s="30">
        <f t="shared" si="98"/>
        <v>0</v>
      </c>
      <c r="AA180" s="30">
        <f t="shared" si="98"/>
        <v>0</v>
      </c>
      <c r="AB180" s="30">
        <f t="shared" si="98"/>
        <v>0</v>
      </c>
      <c r="AC180" s="30">
        <f t="shared" si="98"/>
        <v>0</v>
      </c>
      <c r="AD180" s="30">
        <f t="shared" si="98"/>
        <v>0</v>
      </c>
      <c r="AE180" s="30">
        <f t="shared" si="92"/>
        <v>0</v>
      </c>
      <c r="AF180" s="30" t="e">
        <f>#N/A</f>
        <v>#N/A</v>
      </c>
      <c r="AG180" s="30" t="e">
        <f>#N/A</f>
        <v>#N/A</v>
      </c>
      <c r="AH180" s="30" t="e">
        <f>#N/A</f>
        <v>#N/A</v>
      </c>
    </row>
    <row r="181" spans="1:34" ht="13.5" hidden="1" customHeight="1" outlineLevel="2" x14ac:dyDescent="0.35">
      <c r="A181" s="1">
        <v>200</v>
      </c>
      <c r="B181" s="2" t="s">
        <v>86</v>
      </c>
      <c r="C181" s="24">
        <f t="shared" ref="C181:C182" si="99">R181</f>
        <v>0</v>
      </c>
      <c r="D181" s="24">
        <f t="shared" ref="D181:D182" si="100">AE181</f>
        <v>0</v>
      </c>
      <c r="E181" s="24">
        <f t="shared" ref="E181:E182" si="101">C181-D181</f>
        <v>0</v>
      </c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>
        <f t="shared" si="91"/>
        <v>0</v>
      </c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>
        <f t="shared" si="92"/>
        <v>0</v>
      </c>
      <c r="AF181" s="30" t="e">
        <f>#N/A</f>
        <v>#N/A</v>
      </c>
      <c r="AG181" s="30" t="e">
        <f>#N/A</f>
        <v>#N/A</v>
      </c>
      <c r="AH181" s="30" t="e">
        <f>#N/A</f>
        <v>#N/A</v>
      </c>
    </row>
    <row r="182" spans="1:34" ht="13.5" hidden="1" customHeight="1" outlineLevel="2" x14ac:dyDescent="0.35">
      <c r="A182" s="1">
        <v>300</v>
      </c>
      <c r="B182" s="2" t="s">
        <v>88</v>
      </c>
      <c r="C182" s="24">
        <f t="shared" si="99"/>
        <v>0</v>
      </c>
      <c r="D182" s="24">
        <f t="shared" si="100"/>
        <v>0</v>
      </c>
      <c r="E182" s="24">
        <f t="shared" si="101"/>
        <v>0</v>
      </c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>
        <f t="shared" si="91"/>
        <v>0</v>
      </c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>
        <f t="shared" si="92"/>
        <v>0</v>
      </c>
      <c r="AF182" s="30" t="e">
        <f>#N/A</f>
        <v>#N/A</v>
      </c>
      <c r="AG182" s="30" t="e">
        <f>#N/A</f>
        <v>#N/A</v>
      </c>
      <c r="AH182" s="30" t="e">
        <f>#N/A</f>
        <v>#N/A</v>
      </c>
    </row>
  </sheetData>
  <autoFilter ref="A3:AH182" xr:uid="{00000000-0009-0000-0000-000001000000}"/>
  <mergeCells count="5">
    <mergeCell ref="A1:B1"/>
    <mergeCell ref="C2:E2"/>
    <mergeCell ref="F2:Q2"/>
    <mergeCell ref="S2:AD2"/>
    <mergeCell ref="AF2:AH2"/>
  </mergeCells>
  <pageMargins left="0.39370078740157499" right="0.39370078740157499" top="0.39370078740157499" bottom="0.39370078740157499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C957"/>
  <sheetViews>
    <sheetView topLeftCell="C1" zoomScale="65" zoomScaleNormal="65" workbookViewId="0">
      <pane ySplit="1" topLeftCell="A44" activePane="bottomLeft" state="frozen"/>
      <selection pane="bottomLeft" activeCell="L72" sqref="L71:L72"/>
    </sheetView>
  </sheetViews>
  <sheetFormatPr baseColWidth="10" defaultColWidth="14.453125" defaultRowHeight="15" customHeight="1" x14ac:dyDescent="0.3"/>
  <cols>
    <col min="1" max="1" width="39" style="60" customWidth="1"/>
    <col min="2" max="2" width="43.08984375" style="60" customWidth="1"/>
    <col min="3" max="3" width="10.54296875" style="66" customWidth="1"/>
    <col min="4" max="4" width="10.26953125" style="60" customWidth="1"/>
    <col min="5" max="5" width="9.7265625" style="60" customWidth="1"/>
    <col min="6" max="6" width="8.26953125" style="60" customWidth="1"/>
    <col min="7" max="7" width="9.7265625" style="60" customWidth="1"/>
    <col min="8" max="8" width="8.26953125" style="60" customWidth="1"/>
    <col min="9" max="9" width="9.7265625" style="60" customWidth="1"/>
    <col min="10" max="10" width="8.26953125" style="60" customWidth="1"/>
    <col min="11" max="11" width="9.7265625" style="60" customWidth="1"/>
    <col min="12" max="12" width="8.26953125" style="60" customWidth="1"/>
    <col min="13" max="13" width="9.7265625" style="60" customWidth="1"/>
    <col min="14" max="14" width="8.26953125" style="60" customWidth="1"/>
    <col min="15" max="15" width="9.7265625" style="60" customWidth="1"/>
    <col min="16" max="16" width="8.26953125" style="60" customWidth="1"/>
    <col min="17" max="17" width="9.7265625" style="60" customWidth="1"/>
    <col min="18" max="18" width="8.26953125" style="60" customWidth="1"/>
    <col min="19" max="19" width="9.7265625" style="60" customWidth="1"/>
    <col min="20" max="20" width="8.26953125" style="60" customWidth="1"/>
    <col min="21" max="21" width="12.26953125" style="60" customWidth="1"/>
    <col min="22" max="22" width="8.26953125" style="60" customWidth="1"/>
    <col min="23" max="23" width="10" style="60" customWidth="1"/>
    <col min="24" max="24" width="8.26953125" style="60" customWidth="1"/>
    <col min="25" max="25" width="12.08984375" style="60" customWidth="1"/>
    <col min="26" max="26" width="8.26953125" style="60" customWidth="1"/>
    <col min="27" max="27" width="11.453125" style="60" customWidth="1"/>
    <col min="28" max="28" width="8.26953125" style="60" customWidth="1"/>
    <col min="29" max="16384" width="14.453125" style="60"/>
  </cols>
  <sheetData>
    <row r="1" spans="1:29" x14ac:dyDescent="0.35">
      <c r="A1" s="90"/>
      <c r="B1" s="90"/>
      <c r="C1" s="91"/>
      <c r="D1" s="92"/>
      <c r="E1" s="92" t="s">
        <v>130</v>
      </c>
      <c r="F1" s="92"/>
      <c r="G1" s="92" t="s">
        <v>131</v>
      </c>
      <c r="H1" s="92"/>
      <c r="I1" s="92" t="s">
        <v>132</v>
      </c>
      <c r="J1" s="92"/>
      <c r="K1" s="92" t="s">
        <v>133</v>
      </c>
      <c r="L1" s="92"/>
      <c r="M1" s="92" t="s">
        <v>134</v>
      </c>
      <c r="N1" s="92"/>
      <c r="O1" s="92" t="s">
        <v>135</v>
      </c>
      <c r="P1" s="92"/>
      <c r="Q1" s="92" t="s">
        <v>136</v>
      </c>
      <c r="R1" s="92"/>
      <c r="S1" s="92" t="s">
        <v>137</v>
      </c>
      <c r="T1" s="92"/>
      <c r="U1" s="92" t="s">
        <v>138</v>
      </c>
      <c r="V1" s="92"/>
      <c r="W1" s="92" t="s">
        <v>139</v>
      </c>
      <c r="X1" s="92"/>
      <c r="Y1" s="92" t="s">
        <v>140</v>
      </c>
      <c r="Z1" s="92"/>
      <c r="AA1" s="92" t="s">
        <v>141</v>
      </c>
      <c r="AB1" s="92"/>
      <c r="AC1" s="59"/>
    </row>
    <row r="2" spans="1:29" x14ac:dyDescent="0.35">
      <c r="A2" s="90"/>
      <c r="B2" s="90"/>
      <c r="C2" s="91" t="s">
        <v>1</v>
      </c>
      <c r="D2" s="92" t="s">
        <v>0</v>
      </c>
      <c r="E2" s="92" t="s">
        <v>4</v>
      </c>
      <c r="F2" s="92" t="s">
        <v>2</v>
      </c>
      <c r="G2" s="92" t="s">
        <v>4</v>
      </c>
      <c r="H2" s="92" t="s">
        <v>2</v>
      </c>
      <c r="I2" s="92" t="s">
        <v>4</v>
      </c>
      <c r="J2" s="92" t="s">
        <v>2</v>
      </c>
      <c r="K2" s="92" t="s">
        <v>4</v>
      </c>
      <c r="L2" s="92" t="s">
        <v>2</v>
      </c>
      <c r="M2" s="92" t="s">
        <v>4</v>
      </c>
      <c r="N2" s="92" t="s">
        <v>2</v>
      </c>
      <c r="O2" s="92" t="s">
        <v>4</v>
      </c>
      <c r="P2" s="92" t="s">
        <v>2</v>
      </c>
      <c r="Q2" s="92" t="s">
        <v>4</v>
      </c>
      <c r="R2" s="92" t="s">
        <v>2</v>
      </c>
      <c r="S2" s="92" t="s">
        <v>4</v>
      </c>
      <c r="T2" s="92" t="s">
        <v>2</v>
      </c>
      <c r="U2" s="92" t="s">
        <v>4</v>
      </c>
      <c r="V2" s="92" t="s">
        <v>2</v>
      </c>
      <c r="W2" s="92" t="s">
        <v>4</v>
      </c>
      <c r="X2" s="92" t="s">
        <v>2</v>
      </c>
      <c r="Y2" s="92" t="s">
        <v>4</v>
      </c>
      <c r="Z2" s="92" t="s">
        <v>2</v>
      </c>
      <c r="AA2" s="92" t="s">
        <v>4</v>
      </c>
      <c r="AB2" s="92" t="s">
        <v>2</v>
      </c>
      <c r="AC2" s="59"/>
    </row>
    <row r="3" spans="1:29" s="62" customFormat="1" x14ac:dyDescent="0.35">
      <c r="A3" s="93" t="s">
        <v>324</v>
      </c>
      <c r="B3" s="93" t="s">
        <v>327</v>
      </c>
      <c r="C3" s="94" t="s">
        <v>326</v>
      </c>
      <c r="D3" s="95">
        <v>1002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61"/>
    </row>
    <row r="4" spans="1:29" s="62" customFormat="1" x14ac:dyDescent="0.35">
      <c r="A4" s="93" t="s">
        <v>142</v>
      </c>
      <c r="B4" s="93" t="s">
        <v>143</v>
      </c>
      <c r="C4" s="94">
        <v>1</v>
      </c>
      <c r="D4" s="95">
        <v>1012</v>
      </c>
      <c r="E4" s="95"/>
      <c r="F4" s="95">
        <v>0</v>
      </c>
      <c r="G4" s="95"/>
      <c r="H4" s="95">
        <v>0</v>
      </c>
      <c r="I4" s="95"/>
      <c r="J4" s="95">
        <v>0</v>
      </c>
      <c r="K4" s="95"/>
      <c r="L4" s="95">
        <v>8500</v>
      </c>
      <c r="M4" s="95"/>
      <c r="N4" s="95">
        <v>0</v>
      </c>
      <c r="O4" s="95"/>
      <c r="P4" s="95">
        <v>0</v>
      </c>
      <c r="Q4" s="95"/>
      <c r="R4" s="95">
        <v>0</v>
      </c>
      <c r="S4" s="95"/>
      <c r="T4" s="95">
        <v>0</v>
      </c>
      <c r="U4" s="95"/>
      <c r="V4" s="95">
        <v>0</v>
      </c>
      <c r="W4" s="95"/>
      <c r="X4" s="95">
        <v>0</v>
      </c>
      <c r="Y4" s="95"/>
      <c r="Z4" s="95">
        <v>0</v>
      </c>
      <c r="AA4" s="95"/>
      <c r="AB4" s="95">
        <v>0</v>
      </c>
      <c r="AC4" s="61"/>
    </row>
    <row r="5" spans="1:29" s="64" customFormat="1" x14ac:dyDescent="0.35">
      <c r="A5" s="93" t="s">
        <v>144</v>
      </c>
      <c r="B5" s="93" t="s">
        <v>145</v>
      </c>
      <c r="C5" s="94">
        <v>1</v>
      </c>
      <c r="D5" s="95">
        <v>1022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>
        <v>55000</v>
      </c>
      <c r="Z5" s="95"/>
      <c r="AA5" s="95"/>
      <c r="AB5" s="95">
        <v>55000</v>
      </c>
      <c r="AC5" s="61"/>
    </row>
    <row r="6" spans="1:29" s="62" customFormat="1" x14ac:dyDescent="0.35">
      <c r="A6" s="96" t="s">
        <v>146</v>
      </c>
      <c r="B6" s="96" t="s">
        <v>147</v>
      </c>
      <c r="C6" s="97">
        <v>1</v>
      </c>
      <c r="D6" s="98">
        <v>3002</v>
      </c>
      <c r="E6" s="98"/>
      <c r="F6" s="98"/>
      <c r="G6" s="98"/>
      <c r="H6" s="98"/>
      <c r="I6" s="98"/>
      <c r="J6" s="99">
        <f>50000/2</f>
        <v>25000</v>
      </c>
      <c r="K6" s="98"/>
      <c r="L6" s="98"/>
      <c r="M6" s="100">
        <f>25000</f>
        <v>25000</v>
      </c>
      <c r="N6" s="101"/>
      <c r="O6" s="98"/>
      <c r="P6" s="98"/>
      <c r="Q6" s="98"/>
      <c r="R6" s="98"/>
      <c r="S6" s="99"/>
      <c r="T6" s="101"/>
      <c r="U6" s="98"/>
      <c r="V6" s="101"/>
      <c r="W6" s="100">
        <f>25000</f>
        <v>25000</v>
      </c>
      <c r="X6" s="99">
        <f>50000/2</f>
        <v>25000</v>
      </c>
      <c r="Y6" s="98"/>
      <c r="Z6" s="101"/>
      <c r="AA6" s="98"/>
      <c r="AB6" s="98"/>
      <c r="AC6" s="63"/>
    </row>
    <row r="7" spans="1:29" s="64" customFormat="1" ht="14.5" x14ac:dyDescent="0.35">
      <c r="A7" s="93" t="s">
        <v>148</v>
      </c>
      <c r="B7" s="93" t="s">
        <v>149</v>
      </c>
      <c r="C7" s="94">
        <v>1</v>
      </c>
      <c r="D7" s="95">
        <v>3003</v>
      </c>
      <c r="E7" s="95">
        <v>3500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61"/>
    </row>
    <row r="8" spans="1:29" s="64" customFormat="1" x14ac:dyDescent="0.35">
      <c r="A8" s="96" t="s">
        <v>150</v>
      </c>
      <c r="B8" s="96" t="s">
        <v>151</v>
      </c>
      <c r="C8" s="97">
        <v>1</v>
      </c>
      <c r="D8" s="98">
        <v>3003</v>
      </c>
      <c r="E8" s="98"/>
      <c r="F8" s="98">
        <v>15000</v>
      </c>
      <c r="G8" s="98"/>
      <c r="H8" s="98">
        <f>180000/12</f>
        <v>15000</v>
      </c>
      <c r="I8" s="98"/>
      <c r="J8" s="98">
        <f>180000/12</f>
        <v>15000</v>
      </c>
      <c r="K8" s="98"/>
      <c r="L8" s="98">
        <f>180000/12</f>
        <v>15000</v>
      </c>
      <c r="M8" s="98"/>
      <c r="N8" s="98">
        <f>180000/12</f>
        <v>15000</v>
      </c>
      <c r="O8" s="98">
        <f>180000/2</f>
        <v>90000</v>
      </c>
      <c r="P8" s="98">
        <f>180000/12</f>
        <v>15000</v>
      </c>
      <c r="Q8" s="101"/>
      <c r="R8" s="98">
        <f>180000/12</f>
        <v>15000</v>
      </c>
      <c r="S8" s="98"/>
      <c r="T8" s="98">
        <f>180000/12</f>
        <v>15000</v>
      </c>
      <c r="U8" s="98"/>
      <c r="V8" s="98">
        <f>180000/12</f>
        <v>15000</v>
      </c>
      <c r="W8" s="98"/>
      <c r="X8" s="98">
        <f>180000/12</f>
        <v>15000</v>
      </c>
      <c r="Y8" s="98"/>
      <c r="Z8" s="98">
        <f>180000/12</f>
        <v>15000</v>
      </c>
      <c r="AA8" s="98">
        <f>180000/2</f>
        <v>90000</v>
      </c>
      <c r="AB8" s="98">
        <f>180000/12</f>
        <v>15000</v>
      </c>
      <c r="AC8" s="63"/>
    </row>
    <row r="9" spans="1:29" s="64" customFormat="1" x14ac:dyDescent="0.35">
      <c r="A9" s="96" t="s">
        <v>146</v>
      </c>
      <c r="B9" s="96" t="s">
        <v>252</v>
      </c>
      <c r="C9" s="97">
        <v>1</v>
      </c>
      <c r="D9" s="98">
        <v>3004</v>
      </c>
      <c r="E9" s="98"/>
      <c r="F9" s="99">
        <f>200000/12</f>
        <v>16666.666666666668</v>
      </c>
      <c r="G9" s="98"/>
      <c r="H9" s="99">
        <f>200000/12</f>
        <v>16666.666666666668</v>
      </c>
      <c r="I9" s="98"/>
      <c r="J9" s="99">
        <f>200000/12</f>
        <v>16666.666666666668</v>
      </c>
      <c r="K9" s="98"/>
      <c r="L9" s="99">
        <f>200000/12</f>
        <v>16666.666666666668</v>
      </c>
      <c r="M9" s="98">
        <f>100000</f>
        <v>100000</v>
      </c>
      <c r="N9" s="99">
        <f>200000/12</f>
        <v>16666.666666666668</v>
      </c>
      <c r="O9" s="98"/>
      <c r="P9" s="99">
        <f>200000/12</f>
        <v>16666.666666666668</v>
      </c>
      <c r="Q9" s="98"/>
      <c r="R9" s="99">
        <f>200000/12</f>
        <v>16666.666666666668</v>
      </c>
      <c r="S9" s="98"/>
      <c r="T9" s="99">
        <f>200000/12</f>
        <v>16666.666666666668</v>
      </c>
      <c r="U9" s="98"/>
      <c r="V9" s="99">
        <f>200000/12</f>
        <v>16666.666666666668</v>
      </c>
      <c r="W9" s="98">
        <v>100000</v>
      </c>
      <c r="X9" s="99">
        <f>200000/12</f>
        <v>16666.666666666668</v>
      </c>
      <c r="Y9" s="98"/>
      <c r="Z9" s="99">
        <f>200000/12</f>
        <v>16666.666666666668</v>
      </c>
      <c r="AA9" s="98"/>
      <c r="AB9" s="99">
        <f>200000/12</f>
        <v>16666.666666666668</v>
      </c>
      <c r="AC9" s="63"/>
    </row>
    <row r="10" spans="1:29" s="62" customFormat="1" x14ac:dyDescent="0.35">
      <c r="A10" s="96" t="s">
        <v>152</v>
      </c>
      <c r="B10" s="96" t="s">
        <v>255</v>
      </c>
      <c r="C10" s="97">
        <v>1</v>
      </c>
      <c r="D10" s="98">
        <v>3018</v>
      </c>
      <c r="E10" s="98"/>
      <c r="F10" s="99">
        <f>500000/12</f>
        <v>41666.666666666664</v>
      </c>
      <c r="G10" s="98"/>
      <c r="H10" s="99">
        <f>500000/12</f>
        <v>41666.666666666664</v>
      </c>
      <c r="I10" s="98"/>
      <c r="J10" s="99">
        <f>500000/12</f>
        <v>41666.666666666664</v>
      </c>
      <c r="K10" s="98"/>
      <c r="L10" s="99">
        <f>500000/12</f>
        <v>41666.666666666664</v>
      </c>
      <c r="M10" s="98">
        <v>200000</v>
      </c>
      <c r="N10" s="99">
        <f>500000/12</f>
        <v>41666.666666666664</v>
      </c>
      <c r="O10" s="98"/>
      <c r="P10" s="99">
        <f>500000/12</f>
        <v>41666.666666666664</v>
      </c>
      <c r="Q10" s="98"/>
      <c r="R10" s="99">
        <f>500000/12</f>
        <v>41666.666666666664</v>
      </c>
      <c r="S10" s="98"/>
      <c r="T10" s="99">
        <f>500000/12</f>
        <v>41666.666666666664</v>
      </c>
      <c r="U10" s="98">
        <v>200000</v>
      </c>
      <c r="V10" s="99">
        <f>500000/12</f>
        <v>41666.666666666664</v>
      </c>
      <c r="W10" s="98">
        <v>100000</v>
      </c>
      <c r="X10" s="99">
        <f>500000/12</f>
        <v>41666.666666666664</v>
      </c>
      <c r="Y10" s="98"/>
      <c r="Z10" s="98"/>
      <c r="AA10" s="98"/>
      <c r="AB10" s="98"/>
      <c r="AC10" s="63"/>
    </row>
    <row r="11" spans="1:29" s="62" customFormat="1" x14ac:dyDescent="0.35">
      <c r="A11" s="93" t="s">
        <v>153</v>
      </c>
      <c r="B11" s="93" t="s">
        <v>154</v>
      </c>
      <c r="C11" s="94">
        <v>2</v>
      </c>
      <c r="D11" s="95">
        <v>4003</v>
      </c>
      <c r="E11" s="95"/>
      <c r="F11" s="95">
        <f>570*6</f>
        <v>3420</v>
      </c>
      <c r="G11" s="95"/>
      <c r="H11" s="95"/>
      <c r="I11" s="95"/>
      <c r="J11" s="95"/>
      <c r="K11" s="95"/>
      <c r="L11" s="95"/>
      <c r="M11" s="95"/>
      <c r="N11" s="95"/>
      <c r="O11" s="95"/>
      <c r="P11" s="95">
        <f>570*6</f>
        <v>3420</v>
      </c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61"/>
    </row>
    <row r="12" spans="1:29" s="62" customFormat="1" x14ac:dyDescent="0.35">
      <c r="A12" s="93" t="s">
        <v>153</v>
      </c>
      <c r="B12" s="93" t="s">
        <v>155</v>
      </c>
      <c r="C12" s="94">
        <v>4</v>
      </c>
      <c r="D12" s="95">
        <v>4003</v>
      </c>
      <c r="E12" s="95"/>
      <c r="F12" s="95">
        <f>570*6</f>
        <v>3420</v>
      </c>
      <c r="G12" s="95"/>
      <c r="H12" s="95"/>
      <c r="I12" s="95"/>
      <c r="J12" s="95"/>
      <c r="K12" s="95"/>
      <c r="L12" s="95"/>
      <c r="M12" s="95"/>
      <c r="N12" s="95"/>
      <c r="O12" s="95"/>
      <c r="P12" s="95">
        <f>570*6</f>
        <v>3420</v>
      </c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61"/>
    </row>
    <row r="13" spans="1:29" s="62" customFormat="1" x14ac:dyDescent="0.35">
      <c r="A13" s="93" t="s">
        <v>253</v>
      </c>
      <c r="B13" s="93"/>
      <c r="C13" s="94">
        <v>4</v>
      </c>
      <c r="D13" s="95">
        <v>4003</v>
      </c>
      <c r="E13" s="95">
        <f>300000/12</f>
        <v>25000</v>
      </c>
      <c r="F13" s="95">
        <f>240000/12</f>
        <v>20000</v>
      </c>
      <c r="G13" s="95">
        <f>300000/12</f>
        <v>25000</v>
      </c>
      <c r="H13" s="95">
        <f>240000/12</f>
        <v>20000</v>
      </c>
      <c r="I13" s="95">
        <f>300000/12</f>
        <v>25000</v>
      </c>
      <c r="J13" s="95">
        <f>240000/12</f>
        <v>20000</v>
      </c>
      <c r="K13" s="95">
        <f>300000/12</f>
        <v>25000</v>
      </c>
      <c r="L13" s="95">
        <f>240000/12</f>
        <v>20000</v>
      </c>
      <c r="M13" s="95">
        <f>300000/12</f>
        <v>25000</v>
      </c>
      <c r="N13" s="95">
        <f>240000/12</f>
        <v>20000</v>
      </c>
      <c r="O13" s="95">
        <f>300000/12</f>
        <v>25000</v>
      </c>
      <c r="P13" s="95">
        <f>240000/12</f>
        <v>20000</v>
      </c>
      <c r="Q13" s="95">
        <f>300000/12</f>
        <v>25000</v>
      </c>
      <c r="R13" s="95">
        <f>240000/12</f>
        <v>20000</v>
      </c>
      <c r="S13" s="95">
        <f>300000/12</f>
        <v>25000</v>
      </c>
      <c r="T13" s="95">
        <f>240000/12</f>
        <v>20000</v>
      </c>
      <c r="U13" s="95">
        <f>300000/12</f>
        <v>25000</v>
      </c>
      <c r="V13" s="95">
        <f>240000/12</f>
        <v>20000</v>
      </c>
      <c r="W13" s="95">
        <f>300000/12</f>
        <v>25000</v>
      </c>
      <c r="X13" s="95">
        <f>240000/12</f>
        <v>20000</v>
      </c>
      <c r="Y13" s="95">
        <f>300000/12</f>
        <v>25000</v>
      </c>
      <c r="Z13" s="95">
        <f>240000/12</f>
        <v>20000</v>
      </c>
      <c r="AA13" s="95">
        <f>300000/12</f>
        <v>25000</v>
      </c>
      <c r="AB13" s="95">
        <f>240000/12</f>
        <v>20000</v>
      </c>
      <c r="AC13" s="61"/>
    </row>
    <row r="14" spans="1:29" s="62" customFormat="1" x14ac:dyDescent="0.35">
      <c r="A14" s="93" t="s">
        <v>156</v>
      </c>
      <c r="B14" s="93" t="s">
        <v>157</v>
      </c>
      <c r="C14" s="94">
        <v>4</v>
      </c>
      <c r="D14" s="95">
        <v>4004</v>
      </c>
      <c r="E14" s="95"/>
      <c r="F14" s="102">
        <v>2297</v>
      </c>
      <c r="G14" s="95"/>
      <c r="H14" s="102">
        <v>2297</v>
      </c>
      <c r="I14" s="95"/>
      <c r="J14" s="102">
        <v>2297</v>
      </c>
      <c r="K14" s="95"/>
      <c r="L14" s="102">
        <v>2297</v>
      </c>
      <c r="M14" s="95"/>
      <c r="N14" s="102">
        <v>2297</v>
      </c>
      <c r="O14" s="95"/>
      <c r="P14" s="102">
        <v>2297</v>
      </c>
      <c r="Q14" s="95"/>
      <c r="R14" s="102">
        <v>2297</v>
      </c>
      <c r="S14" s="95"/>
      <c r="T14" s="102">
        <v>2297</v>
      </c>
      <c r="U14" s="95"/>
      <c r="V14" s="102">
        <v>2297</v>
      </c>
      <c r="W14" s="95"/>
      <c r="X14" s="102">
        <v>2297</v>
      </c>
      <c r="Y14" s="95"/>
      <c r="Z14" s="102">
        <v>2297</v>
      </c>
      <c r="AA14" s="95"/>
      <c r="AB14" s="102">
        <v>2297</v>
      </c>
      <c r="AC14" s="61"/>
    </row>
    <row r="15" spans="1:29" s="62" customFormat="1" x14ac:dyDescent="0.35">
      <c r="A15" s="93" t="s">
        <v>156</v>
      </c>
      <c r="B15" s="93" t="s">
        <v>158</v>
      </c>
      <c r="C15" s="94">
        <v>4</v>
      </c>
      <c r="D15" s="95">
        <v>4004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>
        <v>6000</v>
      </c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>
        <v>6000</v>
      </c>
      <c r="AC15" s="61"/>
    </row>
    <row r="16" spans="1:29" s="62" customFormat="1" x14ac:dyDescent="0.35">
      <c r="A16" s="93" t="s">
        <v>159</v>
      </c>
      <c r="B16" s="93" t="s">
        <v>160</v>
      </c>
      <c r="C16" s="94">
        <v>4</v>
      </c>
      <c r="D16" s="95">
        <v>4004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>
        <v>21720</v>
      </c>
      <c r="U16" s="95"/>
      <c r="V16" s="95"/>
      <c r="W16" s="95"/>
      <c r="X16" s="95"/>
      <c r="Y16" s="95"/>
      <c r="Z16" s="95"/>
      <c r="AA16" s="95"/>
      <c r="AB16" s="95">
        <f>1375*12</f>
        <v>16500</v>
      </c>
      <c r="AC16" s="61"/>
    </row>
    <row r="17" spans="1:29" s="62" customFormat="1" x14ac:dyDescent="0.35">
      <c r="A17" s="93" t="s">
        <v>161</v>
      </c>
      <c r="B17" s="93" t="s">
        <v>162</v>
      </c>
      <c r="C17" s="94">
        <v>2</v>
      </c>
      <c r="D17" s="95">
        <v>4004</v>
      </c>
      <c r="E17" s="95"/>
      <c r="F17" s="95"/>
      <c r="G17" s="95"/>
      <c r="H17" s="95"/>
      <c r="I17" s="95"/>
      <c r="J17" s="95"/>
      <c r="K17" s="95">
        <v>103506</v>
      </c>
      <c r="L17" s="95"/>
      <c r="M17" s="95"/>
      <c r="N17" s="95"/>
      <c r="O17" s="95"/>
      <c r="P17" s="95"/>
      <c r="Q17" s="95"/>
      <c r="R17" s="95"/>
      <c r="S17" s="95"/>
      <c r="T17" s="95"/>
      <c r="U17" s="95">
        <v>103506</v>
      </c>
      <c r="V17" s="95"/>
      <c r="W17" s="95"/>
      <c r="X17" s="95"/>
      <c r="Y17" s="95"/>
      <c r="Z17" s="95"/>
      <c r="AA17" s="95"/>
      <c r="AB17" s="95"/>
      <c r="AC17" s="61"/>
    </row>
    <row r="18" spans="1:29" s="62" customFormat="1" x14ac:dyDescent="0.35">
      <c r="A18" s="93" t="s">
        <v>161</v>
      </c>
      <c r="B18" s="93" t="s">
        <v>163</v>
      </c>
      <c r="C18" s="94">
        <v>1</v>
      </c>
      <c r="D18" s="95">
        <v>4004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>
        <v>100000</v>
      </c>
      <c r="R18" s="95"/>
      <c r="S18" s="95"/>
      <c r="T18" s="95"/>
      <c r="U18" s="95"/>
      <c r="V18" s="95"/>
      <c r="W18" s="95"/>
      <c r="X18" s="95"/>
      <c r="Y18" s="95"/>
      <c r="Z18" s="95"/>
      <c r="AA18" s="95">
        <v>100000</v>
      </c>
      <c r="AB18" s="95"/>
      <c r="AC18" s="61"/>
    </row>
    <row r="19" spans="1:29" s="62" customFormat="1" ht="14.5" x14ac:dyDescent="0.35">
      <c r="A19" s="93" t="s">
        <v>164</v>
      </c>
      <c r="B19" s="93" t="s">
        <v>164</v>
      </c>
      <c r="C19" s="94">
        <v>4</v>
      </c>
      <c r="D19" s="95">
        <v>4006</v>
      </c>
      <c r="E19" s="95">
        <v>100000</v>
      </c>
      <c r="F19" s="102">
        <f>(80000/3)+25000+15000</f>
        <v>66666.666666666672</v>
      </c>
      <c r="G19" s="95"/>
      <c r="H19" s="102">
        <f>(80000/3)+25000</f>
        <v>51666.666666666672</v>
      </c>
      <c r="I19" s="95"/>
      <c r="J19" s="102">
        <f>(80000/3)+25000</f>
        <v>51666.666666666672</v>
      </c>
      <c r="K19" s="95"/>
      <c r="L19" s="95"/>
      <c r="M19" s="95"/>
      <c r="N19" s="102">
        <f>20000/3</f>
        <v>6666.666666666667</v>
      </c>
      <c r="O19" s="95"/>
      <c r="Q19" s="95"/>
      <c r="R19" s="95"/>
      <c r="S19" s="95"/>
      <c r="T19" s="95"/>
      <c r="U19" s="95"/>
      <c r="V19" s="95"/>
      <c r="W19" s="95"/>
      <c r="X19" s="95"/>
      <c r="Y19" s="95"/>
      <c r="Z19" s="102">
        <f>(20000/3)+12500</f>
        <v>19166.666666666668</v>
      </c>
      <c r="AA19" s="95"/>
      <c r="AB19" s="102">
        <f>(20000/3)+12500</f>
        <v>19166.666666666668</v>
      </c>
      <c r="AC19" s="61"/>
    </row>
    <row r="20" spans="1:29" s="62" customFormat="1" x14ac:dyDescent="0.35">
      <c r="A20" s="93" t="s">
        <v>161</v>
      </c>
      <c r="B20" s="93" t="s">
        <v>165</v>
      </c>
      <c r="C20" s="94">
        <v>3</v>
      </c>
      <c r="D20" s="95">
        <v>4007</v>
      </c>
      <c r="E20" s="95"/>
      <c r="F20" s="95"/>
      <c r="G20" s="95"/>
      <c r="H20" s="95"/>
      <c r="I20" s="95"/>
      <c r="J20" s="95"/>
      <c r="K20" s="95">
        <v>9356</v>
      </c>
      <c r="L20" s="95"/>
      <c r="M20" s="95"/>
      <c r="N20" s="95"/>
      <c r="O20" s="95"/>
      <c r="P20" s="95"/>
      <c r="Q20" s="95"/>
      <c r="R20" s="95"/>
      <c r="S20" s="95"/>
      <c r="T20" s="95"/>
      <c r="U20" s="95">
        <v>9356</v>
      </c>
      <c r="V20" s="95"/>
      <c r="W20" s="95"/>
      <c r="X20" s="95"/>
      <c r="Y20" s="95"/>
      <c r="Z20" s="95"/>
      <c r="AA20" s="95"/>
      <c r="AB20" s="95"/>
      <c r="AC20" s="61"/>
    </row>
    <row r="21" spans="1:29" s="62" customFormat="1" x14ac:dyDescent="0.35">
      <c r="A21" s="93" t="s">
        <v>161</v>
      </c>
      <c r="B21" s="93" t="s">
        <v>166</v>
      </c>
      <c r="C21" s="94">
        <v>5</v>
      </c>
      <c r="D21" s="95">
        <v>4008</v>
      </c>
      <c r="E21" s="95">
        <v>470370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>
        <v>470370</v>
      </c>
      <c r="X21" s="95"/>
      <c r="Y21" s="95"/>
      <c r="Z21" s="95"/>
      <c r="AA21" s="95"/>
      <c r="AB21" s="95"/>
      <c r="AC21" s="61"/>
    </row>
    <row r="22" spans="1:29" s="62" customFormat="1" x14ac:dyDescent="0.35">
      <c r="A22" s="93" t="s">
        <v>161</v>
      </c>
      <c r="B22" s="93" t="s">
        <v>167</v>
      </c>
      <c r="C22" s="94">
        <v>6</v>
      </c>
      <c r="D22" s="95">
        <v>4010</v>
      </c>
      <c r="E22" s="95"/>
      <c r="F22" s="95"/>
      <c r="G22" s="95"/>
      <c r="H22" s="95"/>
      <c r="I22" s="95"/>
      <c r="J22" s="95"/>
      <c r="K22" s="95">
        <v>9356</v>
      </c>
      <c r="L22" s="95"/>
      <c r="M22" s="95"/>
      <c r="N22" s="95"/>
      <c r="O22" s="95"/>
      <c r="P22" s="95"/>
      <c r="Q22" s="95"/>
      <c r="R22" s="95"/>
      <c r="S22" s="95"/>
      <c r="T22" s="95"/>
      <c r="U22" s="95">
        <v>9356</v>
      </c>
      <c r="V22" s="95"/>
      <c r="W22" s="95"/>
      <c r="X22" s="95"/>
      <c r="Y22" s="95"/>
      <c r="Z22" s="95"/>
      <c r="AA22" s="95"/>
      <c r="AB22" s="95"/>
      <c r="AC22" s="61"/>
    </row>
    <row r="23" spans="1:29" s="62" customFormat="1" x14ac:dyDescent="0.35">
      <c r="A23" s="93" t="s">
        <v>161</v>
      </c>
      <c r="B23" s="93" t="s">
        <v>168</v>
      </c>
      <c r="C23" s="94">
        <v>20</v>
      </c>
      <c r="D23" s="95">
        <v>4011</v>
      </c>
      <c r="E23" s="95"/>
      <c r="F23" s="95"/>
      <c r="G23" s="95"/>
      <c r="H23" s="95"/>
      <c r="I23" s="95"/>
      <c r="J23" s="95"/>
      <c r="K23" s="95">
        <v>9500</v>
      </c>
      <c r="L23" s="95"/>
      <c r="M23" s="95"/>
      <c r="N23" s="95"/>
      <c r="O23" s="95"/>
      <c r="P23" s="95"/>
      <c r="Q23" s="95"/>
      <c r="R23" s="95"/>
      <c r="S23" s="95"/>
      <c r="T23" s="95"/>
      <c r="U23" s="95">
        <v>9500</v>
      </c>
      <c r="V23" s="95"/>
      <c r="W23" s="95"/>
      <c r="X23" s="95"/>
      <c r="Y23" s="95"/>
      <c r="Z23" s="95"/>
      <c r="AA23" s="95"/>
      <c r="AB23" s="95"/>
      <c r="AC23" s="61"/>
    </row>
    <row r="24" spans="1:29" s="62" customFormat="1" x14ac:dyDescent="0.35">
      <c r="A24" s="93" t="s">
        <v>156</v>
      </c>
      <c r="B24" s="93" t="s">
        <v>169</v>
      </c>
      <c r="C24" s="94">
        <v>4</v>
      </c>
      <c r="D24" s="95">
        <v>4013</v>
      </c>
      <c r="E24" s="95"/>
      <c r="F24" s="95">
        <v>9203</v>
      </c>
      <c r="G24" s="95"/>
      <c r="H24" s="95">
        <v>9203</v>
      </c>
      <c r="I24" s="95"/>
      <c r="J24" s="95">
        <v>9203</v>
      </c>
      <c r="K24" s="95"/>
      <c r="L24" s="95">
        <v>9203</v>
      </c>
      <c r="M24" s="95"/>
      <c r="N24" s="95">
        <v>9203</v>
      </c>
      <c r="O24" s="95"/>
      <c r="P24" s="95">
        <v>9203</v>
      </c>
      <c r="Q24" s="95"/>
      <c r="R24" s="95">
        <v>9203</v>
      </c>
      <c r="S24" s="95"/>
      <c r="T24" s="95">
        <v>9203</v>
      </c>
      <c r="U24" s="95"/>
      <c r="V24" s="95">
        <v>9203</v>
      </c>
      <c r="W24" s="95"/>
      <c r="X24" s="95">
        <v>9203</v>
      </c>
      <c r="Y24" s="95"/>
      <c r="Z24" s="95">
        <v>9203</v>
      </c>
      <c r="AA24" s="95"/>
      <c r="AB24" s="95">
        <v>9203</v>
      </c>
      <c r="AC24" s="61"/>
    </row>
    <row r="25" spans="1:29" s="62" customFormat="1" x14ac:dyDescent="0.35">
      <c r="A25" s="93" t="s">
        <v>156</v>
      </c>
      <c r="B25" s="93" t="s">
        <v>170</v>
      </c>
      <c r="C25" s="94">
        <v>4</v>
      </c>
      <c r="D25" s="95">
        <v>4013</v>
      </c>
      <c r="E25" s="95"/>
      <c r="F25" s="95">
        <v>10800</v>
      </c>
      <c r="G25" s="95"/>
      <c r="H25" s="95">
        <v>10800</v>
      </c>
      <c r="I25" s="95"/>
      <c r="J25" s="95">
        <v>10800</v>
      </c>
      <c r="K25" s="95"/>
      <c r="L25" s="95">
        <v>10800</v>
      </c>
      <c r="M25" s="95"/>
      <c r="N25" s="95">
        <v>10800</v>
      </c>
      <c r="O25" s="95"/>
      <c r="P25" s="95">
        <v>10800</v>
      </c>
      <c r="Q25" s="95"/>
      <c r="R25" s="95">
        <v>10800</v>
      </c>
      <c r="S25" s="95"/>
      <c r="T25" s="95">
        <v>10800</v>
      </c>
      <c r="U25" s="95"/>
      <c r="V25" s="95">
        <v>10800</v>
      </c>
      <c r="W25" s="95"/>
      <c r="X25" s="95">
        <v>10800</v>
      </c>
      <c r="Y25" s="95"/>
      <c r="Z25" s="95">
        <v>10800</v>
      </c>
      <c r="AA25" s="95"/>
      <c r="AB25" s="95">
        <v>10800</v>
      </c>
      <c r="AC25" s="61"/>
    </row>
    <row r="26" spans="1:29" s="62" customFormat="1" x14ac:dyDescent="0.35">
      <c r="A26" s="93" t="s">
        <v>156</v>
      </c>
      <c r="B26" s="93" t="s">
        <v>171</v>
      </c>
      <c r="C26" s="94">
        <v>4</v>
      </c>
      <c r="D26" s="95">
        <v>4013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>
        <v>6000</v>
      </c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>
        <v>6000</v>
      </c>
      <c r="AC26" s="61"/>
    </row>
    <row r="27" spans="1:29" s="64" customFormat="1" x14ac:dyDescent="0.35">
      <c r="A27" s="93" t="s">
        <v>159</v>
      </c>
      <c r="B27" s="93" t="s">
        <v>172</v>
      </c>
      <c r="C27" s="94">
        <v>4</v>
      </c>
      <c r="D27" s="95">
        <v>4013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>
        <v>15650</v>
      </c>
      <c r="AC27" s="61"/>
    </row>
    <row r="28" spans="1:29" s="64" customFormat="1" x14ac:dyDescent="0.35">
      <c r="A28" s="96" t="s">
        <v>320</v>
      </c>
      <c r="B28" s="96"/>
      <c r="C28" s="97">
        <v>4</v>
      </c>
      <c r="D28" s="98">
        <v>4013</v>
      </c>
      <c r="E28" s="99">
        <f>(350000/12)+4375</f>
        <v>33541.666666666672</v>
      </c>
      <c r="F28" s="98"/>
      <c r="G28" s="99">
        <f t="shared" ref="G28:AB28" si="0">(350000/12)+4375</f>
        <v>33541.666666666672</v>
      </c>
      <c r="H28" s="98"/>
      <c r="I28" s="99">
        <f t="shared" ref="I28:AB28" si="1">(350000/12)+4375</f>
        <v>33541.666666666672</v>
      </c>
      <c r="J28" s="98"/>
      <c r="K28" s="99">
        <f t="shared" ref="K28:AB28" si="2">(350000/12)+4375</f>
        <v>33541.666666666672</v>
      </c>
      <c r="L28" s="98"/>
      <c r="M28" s="99">
        <f t="shared" ref="M28:AB28" si="3">(350000/12)+4375</f>
        <v>33541.666666666672</v>
      </c>
      <c r="N28" s="98"/>
      <c r="O28" s="99">
        <f t="shared" ref="O28:AB28" si="4">(350000/12)+4375</f>
        <v>33541.666666666672</v>
      </c>
      <c r="P28" s="98"/>
      <c r="Q28" s="99">
        <f t="shared" ref="Q28:AB28" si="5">(350000/12)+4375</f>
        <v>33541.666666666672</v>
      </c>
      <c r="R28" s="98"/>
      <c r="S28" s="99">
        <f t="shared" ref="S28:AB28" si="6">(350000/12)+4375</f>
        <v>33541.666666666672</v>
      </c>
      <c r="T28" s="98"/>
      <c r="U28" s="99">
        <f t="shared" ref="U28:AB28" si="7">(350000/12)+4375</f>
        <v>33541.666666666672</v>
      </c>
      <c r="V28" s="98"/>
      <c r="W28" s="99">
        <f t="shared" ref="W28:AB28" si="8">(350000/12)+4375</f>
        <v>33541.666666666672</v>
      </c>
      <c r="X28" s="98"/>
      <c r="Y28" s="99">
        <f t="shared" ref="Y28:AB28" si="9">(350000/12)+4375</f>
        <v>33541.666666666672</v>
      </c>
      <c r="Z28" s="98"/>
      <c r="AA28" s="99">
        <f t="shared" ref="AA28:AB28" si="10">(350000/12)+4375</f>
        <v>33541.666666666672</v>
      </c>
      <c r="AB28" s="98"/>
      <c r="AC28" s="63"/>
    </row>
    <row r="29" spans="1:29" s="62" customFormat="1" ht="14.5" x14ac:dyDescent="0.35">
      <c r="A29" s="96" t="s">
        <v>173</v>
      </c>
      <c r="B29" s="96" t="s">
        <v>174</v>
      </c>
      <c r="C29" s="97">
        <v>4</v>
      </c>
      <c r="D29" s="98">
        <v>4013</v>
      </c>
      <c r="E29" s="64"/>
      <c r="F29" s="98">
        <f>(350000/12)*0.15</f>
        <v>4375</v>
      </c>
      <c r="G29" s="64"/>
      <c r="H29" s="98">
        <f t="shared" ref="H29:AB29" si="11">(350000/12)*0.15</f>
        <v>4375</v>
      </c>
      <c r="I29" s="64"/>
      <c r="J29" s="98">
        <f t="shared" ref="J29:AB29" si="12">(350000/12)*0.15</f>
        <v>4375</v>
      </c>
      <c r="K29" s="64"/>
      <c r="L29" s="98">
        <f t="shared" ref="L29:AB29" si="13">(350000/12)*0.15</f>
        <v>4375</v>
      </c>
      <c r="M29" s="64"/>
      <c r="N29" s="98">
        <f t="shared" ref="N29:AB29" si="14">(350000/12)*0.15</f>
        <v>4375</v>
      </c>
      <c r="O29" s="64"/>
      <c r="P29" s="98">
        <f t="shared" ref="P29:AB29" si="15">(350000/12)*0.15</f>
        <v>4375</v>
      </c>
      <c r="Q29" s="64"/>
      <c r="R29" s="98">
        <f t="shared" ref="R29:AB29" si="16">(350000/12)*0.15</f>
        <v>4375</v>
      </c>
      <c r="S29" s="64"/>
      <c r="T29" s="98">
        <f t="shared" ref="T29:AB29" si="17">(350000/12)*0.15</f>
        <v>4375</v>
      </c>
      <c r="U29" s="64"/>
      <c r="V29" s="98">
        <f t="shared" ref="V29:AB29" si="18">(350000/12)*0.15</f>
        <v>4375</v>
      </c>
      <c r="W29" s="64"/>
      <c r="X29" s="98">
        <f t="shared" ref="X29:AB29" si="19">(350000/12)*0.15</f>
        <v>4375</v>
      </c>
      <c r="Y29" s="64"/>
      <c r="Z29" s="98">
        <f t="shared" ref="Z29:AB29" si="20">(350000/12)*0.15</f>
        <v>4375</v>
      </c>
      <c r="AA29" s="64"/>
      <c r="AB29" s="98">
        <f t="shared" ref="AB29" si="21">(350000/12)*0.15</f>
        <v>4375</v>
      </c>
      <c r="AC29" s="63"/>
    </row>
    <row r="30" spans="1:29" s="62" customFormat="1" x14ac:dyDescent="0.35">
      <c r="A30" s="93" t="s">
        <v>175</v>
      </c>
      <c r="B30" s="93" t="s">
        <v>317</v>
      </c>
      <c r="C30" s="94">
        <v>4</v>
      </c>
      <c r="D30" s="95">
        <v>4015</v>
      </c>
      <c r="E30" s="95"/>
      <c r="F30" s="95">
        <v>5688</v>
      </c>
      <c r="G30" s="95"/>
      <c r="H30" s="95">
        <v>5688</v>
      </c>
      <c r="I30" s="95"/>
      <c r="J30" s="95">
        <v>5688</v>
      </c>
      <c r="K30" s="95"/>
      <c r="L30" s="95">
        <v>5688</v>
      </c>
      <c r="M30" s="95"/>
      <c r="N30" s="95">
        <v>5688</v>
      </c>
      <c r="O30" s="95"/>
      <c r="P30" s="95">
        <v>5688</v>
      </c>
      <c r="Q30" s="95"/>
      <c r="R30" s="95">
        <v>5688</v>
      </c>
      <c r="S30" s="95"/>
      <c r="T30" s="95">
        <v>5688</v>
      </c>
      <c r="U30" s="95"/>
      <c r="V30" s="95">
        <v>5688</v>
      </c>
      <c r="W30" s="95"/>
      <c r="X30" s="95">
        <v>5688</v>
      </c>
      <c r="Y30" s="95"/>
      <c r="Z30" s="95">
        <v>5688</v>
      </c>
      <c r="AA30" s="95"/>
      <c r="AB30" s="95">
        <v>5688</v>
      </c>
      <c r="AC30" s="61"/>
    </row>
    <row r="31" spans="1:29" s="62" customFormat="1" x14ac:dyDescent="0.35">
      <c r="A31" s="93" t="s">
        <v>161</v>
      </c>
      <c r="B31" s="93" t="s">
        <v>176</v>
      </c>
      <c r="C31" s="94">
        <v>1</v>
      </c>
      <c r="D31" s="95">
        <v>5002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>
        <v>430000</v>
      </c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61"/>
    </row>
    <row r="32" spans="1:29" s="62" customFormat="1" x14ac:dyDescent="0.35">
      <c r="A32" s="93" t="s">
        <v>146</v>
      </c>
      <c r="B32" s="93" t="s">
        <v>328</v>
      </c>
      <c r="C32" s="94">
        <v>10</v>
      </c>
      <c r="D32" s="95">
        <v>5002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>
        <v>25000</v>
      </c>
      <c r="AB32" s="95"/>
      <c r="AC32" s="61"/>
    </row>
    <row r="33" spans="1:29" s="62" customFormat="1" x14ac:dyDescent="0.35">
      <c r="A33" s="93" t="s">
        <v>144</v>
      </c>
      <c r="B33" s="93" t="s">
        <v>321</v>
      </c>
      <c r="C33" s="94">
        <v>1</v>
      </c>
      <c r="D33" s="95">
        <v>5004</v>
      </c>
      <c r="E33" s="95"/>
      <c r="F33" s="95"/>
      <c r="G33" s="95"/>
      <c r="H33" s="95"/>
      <c r="I33" s="95">
        <v>175000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61"/>
    </row>
    <row r="34" spans="1:29" s="62" customFormat="1" x14ac:dyDescent="0.35">
      <c r="A34" s="93" t="s">
        <v>325</v>
      </c>
      <c r="B34" s="93" t="s">
        <v>178</v>
      </c>
      <c r="C34" s="94">
        <v>1</v>
      </c>
      <c r="D34" s="95">
        <v>5005</v>
      </c>
      <c r="E34" s="102">
        <f>250000/3</f>
        <v>83333.333333333328</v>
      </c>
      <c r="F34" s="95"/>
      <c r="G34" s="95"/>
      <c r="H34" s="95"/>
      <c r="I34" s="95"/>
      <c r="J34" s="95"/>
      <c r="K34" s="95"/>
      <c r="L34" s="95"/>
      <c r="M34" s="102">
        <f>250000/3</f>
        <v>83333.333333333328</v>
      </c>
      <c r="N34" s="95"/>
      <c r="O34" s="95"/>
      <c r="P34" s="95"/>
      <c r="Q34" s="95"/>
      <c r="R34" s="95"/>
      <c r="S34" s="95"/>
      <c r="T34" s="95"/>
      <c r="U34" s="102">
        <f>250000/3</f>
        <v>83333.333333333328</v>
      </c>
      <c r="V34" s="95"/>
      <c r="W34" s="95"/>
      <c r="X34" s="95"/>
      <c r="Y34" s="95"/>
      <c r="Z34" s="95"/>
      <c r="AA34" s="95"/>
      <c r="AB34" s="95"/>
      <c r="AC34" s="61"/>
    </row>
    <row r="35" spans="1:29" s="62" customFormat="1" x14ac:dyDescent="0.35">
      <c r="A35" s="93" t="s">
        <v>177</v>
      </c>
      <c r="B35" s="93" t="s">
        <v>67</v>
      </c>
      <c r="C35" s="94">
        <v>1</v>
      </c>
      <c r="D35" s="95">
        <v>5006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>
        <v>500000</v>
      </c>
      <c r="AB35" s="95"/>
      <c r="AC35" s="61"/>
    </row>
    <row r="36" spans="1:29" s="62" customFormat="1" x14ac:dyDescent="0.35">
      <c r="A36" s="93" t="s">
        <v>179</v>
      </c>
      <c r="B36" s="93" t="s">
        <v>311</v>
      </c>
      <c r="C36" s="94">
        <v>1</v>
      </c>
      <c r="D36" s="95">
        <v>5009</v>
      </c>
      <c r="E36" s="95"/>
      <c r="F36" s="95">
        <f>550*2</f>
        <v>1100</v>
      </c>
      <c r="G36" s="95"/>
      <c r="H36" s="95">
        <f>550*2</f>
        <v>1100</v>
      </c>
      <c r="I36" s="95"/>
      <c r="J36" s="95">
        <f>550*2</f>
        <v>1100</v>
      </c>
      <c r="K36" s="95"/>
      <c r="L36" s="95">
        <f>550*2</f>
        <v>1100</v>
      </c>
      <c r="M36" s="95"/>
      <c r="N36" s="95">
        <f>550*2</f>
        <v>1100</v>
      </c>
      <c r="O36" s="95"/>
      <c r="P36" s="95">
        <f>550*2</f>
        <v>1100</v>
      </c>
      <c r="Q36" s="95"/>
      <c r="R36" s="95">
        <f>550*2</f>
        <v>1100</v>
      </c>
      <c r="S36" s="95"/>
      <c r="T36" s="95">
        <f>550*2</f>
        <v>1100</v>
      </c>
      <c r="U36" s="95"/>
      <c r="V36" s="95">
        <f>550*2</f>
        <v>1100</v>
      </c>
      <c r="W36" s="95"/>
      <c r="X36" s="95">
        <f>550*2</f>
        <v>1100</v>
      </c>
      <c r="Y36" s="95"/>
      <c r="Z36" s="95">
        <f>550*2</f>
        <v>1100</v>
      </c>
      <c r="AA36" s="95"/>
      <c r="AB36" s="95">
        <f>550*2</f>
        <v>1100</v>
      </c>
      <c r="AC36" s="61"/>
    </row>
    <row r="37" spans="1:29" s="62" customFormat="1" x14ac:dyDescent="0.35">
      <c r="A37" s="93" t="s">
        <v>180</v>
      </c>
      <c r="B37" s="93" t="s">
        <v>181</v>
      </c>
      <c r="C37" s="94">
        <v>1</v>
      </c>
      <c r="D37" s="95">
        <v>5009</v>
      </c>
      <c r="E37" s="95"/>
      <c r="F37" s="95">
        <v>7529</v>
      </c>
      <c r="G37" s="95"/>
      <c r="H37" s="95">
        <v>7529</v>
      </c>
      <c r="I37" s="95"/>
      <c r="J37" s="95">
        <v>7529</v>
      </c>
      <c r="K37" s="95"/>
      <c r="L37" s="95">
        <v>7529</v>
      </c>
      <c r="M37" s="95"/>
      <c r="N37" s="95">
        <v>7529</v>
      </c>
      <c r="O37" s="95"/>
      <c r="P37" s="95">
        <v>7529</v>
      </c>
      <c r="Q37" s="95"/>
      <c r="R37" s="95">
        <v>7529</v>
      </c>
      <c r="S37" s="95"/>
      <c r="T37" s="95">
        <v>7529</v>
      </c>
      <c r="U37" s="95"/>
      <c r="V37" s="95">
        <v>7529</v>
      </c>
      <c r="W37" s="95"/>
      <c r="X37" s="95">
        <v>7529</v>
      </c>
      <c r="Y37" s="95"/>
      <c r="Z37" s="95">
        <v>7529</v>
      </c>
      <c r="AA37" s="95"/>
      <c r="AB37" s="95">
        <v>7529</v>
      </c>
      <c r="AC37" s="61"/>
    </row>
    <row r="38" spans="1:29" s="62" customFormat="1" x14ac:dyDescent="0.35">
      <c r="A38" s="93" t="s">
        <v>153</v>
      </c>
      <c r="B38" s="93" t="s">
        <v>182</v>
      </c>
      <c r="C38" s="94">
        <v>1</v>
      </c>
      <c r="D38" s="95">
        <v>5009</v>
      </c>
      <c r="E38" s="95"/>
      <c r="F38" s="95">
        <f>570*6</f>
        <v>3420</v>
      </c>
      <c r="G38" s="95"/>
      <c r="H38" s="95"/>
      <c r="I38" s="95"/>
      <c r="J38" s="95"/>
      <c r="K38" s="95"/>
      <c r="L38" s="95"/>
      <c r="M38" s="95"/>
      <c r="N38" s="95"/>
      <c r="O38" s="95"/>
      <c r="P38" s="95">
        <f>570*6</f>
        <v>3420</v>
      </c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61"/>
    </row>
    <row r="39" spans="1:29" s="62" customFormat="1" x14ac:dyDescent="0.35">
      <c r="A39" s="93" t="s">
        <v>183</v>
      </c>
      <c r="B39" s="93" t="s">
        <v>184</v>
      </c>
      <c r="C39" s="94">
        <v>1</v>
      </c>
      <c r="D39" s="95">
        <v>5009</v>
      </c>
      <c r="E39" s="95">
        <v>6000</v>
      </c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>
        <v>6000</v>
      </c>
      <c r="T39" s="95"/>
      <c r="U39" s="95"/>
      <c r="V39" s="95"/>
      <c r="W39" s="95"/>
      <c r="X39" s="95"/>
      <c r="Y39" s="95"/>
      <c r="Z39" s="95"/>
      <c r="AA39" s="95"/>
      <c r="AB39" s="95"/>
      <c r="AC39" s="61"/>
    </row>
    <row r="40" spans="1:29" s="62" customFormat="1" x14ac:dyDescent="0.35">
      <c r="A40" s="93" t="s">
        <v>185</v>
      </c>
      <c r="B40" s="93" t="s">
        <v>316</v>
      </c>
      <c r="C40" s="94">
        <v>1</v>
      </c>
      <c r="D40" s="95">
        <v>5009</v>
      </c>
      <c r="E40" s="95">
        <v>4000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>
        <v>4000</v>
      </c>
      <c r="T40" s="95"/>
      <c r="U40" s="95"/>
      <c r="V40" s="95"/>
      <c r="W40" s="95"/>
      <c r="X40" s="95"/>
      <c r="Y40" s="95"/>
      <c r="Z40" s="95"/>
      <c r="AA40" s="95"/>
      <c r="AB40" s="95"/>
      <c r="AC40" s="61"/>
    </row>
    <row r="41" spans="1:29" s="62" customFormat="1" x14ac:dyDescent="0.35">
      <c r="A41" s="93" t="s">
        <v>186</v>
      </c>
      <c r="B41" s="93" t="s">
        <v>187</v>
      </c>
      <c r="C41" s="94">
        <v>1</v>
      </c>
      <c r="D41" s="95">
        <v>5009</v>
      </c>
      <c r="E41" s="95"/>
      <c r="F41" s="95">
        <v>1500</v>
      </c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61"/>
    </row>
    <row r="42" spans="1:29" s="62" customFormat="1" x14ac:dyDescent="0.35">
      <c r="A42" s="93" t="s">
        <v>218</v>
      </c>
      <c r="B42" s="93" t="s">
        <v>219</v>
      </c>
      <c r="C42" s="94">
        <v>1</v>
      </c>
      <c r="D42" s="95">
        <v>5009</v>
      </c>
      <c r="E42" s="95"/>
      <c r="F42" s="95">
        <v>1500</v>
      </c>
      <c r="G42" s="95"/>
      <c r="H42" s="95">
        <v>1500</v>
      </c>
      <c r="I42" s="95"/>
      <c r="J42" s="95">
        <v>1500</v>
      </c>
      <c r="K42" s="95"/>
      <c r="L42" s="95">
        <v>1500</v>
      </c>
      <c r="M42" s="95"/>
      <c r="N42" s="95">
        <v>1500</v>
      </c>
      <c r="O42" s="95"/>
      <c r="P42" s="95">
        <v>1500</v>
      </c>
      <c r="Q42" s="95"/>
      <c r="R42" s="95">
        <v>1500</v>
      </c>
      <c r="S42" s="95"/>
      <c r="T42" s="95">
        <v>1500</v>
      </c>
      <c r="U42" s="95"/>
      <c r="V42" s="95">
        <v>1500</v>
      </c>
      <c r="W42" s="95"/>
      <c r="X42" s="95">
        <v>1500</v>
      </c>
      <c r="Y42" s="95"/>
      <c r="Z42" s="95">
        <v>1500</v>
      </c>
      <c r="AA42" s="95"/>
      <c r="AB42" s="95">
        <v>1500</v>
      </c>
      <c r="AC42" s="61"/>
    </row>
    <row r="43" spans="1:29" s="62" customFormat="1" x14ac:dyDescent="0.35">
      <c r="A43" s="93" t="s">
        <v>188</v>
      </c>
      <c r="B43" s="103" t="s">
        <v>189</v>
      </c>
      <c r="C43" s="94">
        <v>1</v>
      </c>
      <c r="D43" s="95">
        <v>5010</v>
      </c>
      <c r="E43" s="95"/>
      <c r="F43" s="95">
        <v>2988</v>
      </c>
      <c r="G43" s="95"/>
      <c r="H43" s="95">
        <v>2988</v>
      </c>
      <c r="I43" s="95"/>
      <c r="J43" s="95">
        <v>2988</v>
      </c>
      <c r="K43" s="95"/>
      <c r="L43" s="95">
        <v>2988</v>
      </c>
      <c r="M43" s="95"/>
      <c r="N43" s="95">
        <v>2988</v>
      </c>
      <c r="O43" s="95"/>
      <c r="P43" s="95">
        <v>2988</v>
      </c>
      <c r="Q43" s="95"/>
      <c r="R43" s="95">
        <v>2988</v>
      </c>
      <c r="S43" s="95"/>
      <c r="T43" s="95">
        <v>2988</v>
      </c>
      <c r="U43" s="95"/>
      <c r="V43" s="95">
        <v>2988</v>
      </c>
      <c r="W43" s="95"/>
      <c r="X43" s="95">
        <v>2988</v>
      </c>
      <c r="Y43" s="95"/>
      <c r="Z43" s="95">
        <v>2988</v>
      </c>
      <c r="AA43" s="95"/>
      <c r="AB43" s="95">
        <v>2988</v>
      </c>
      <c r="AC43" s="61"/>
    </row>
    <row r="44" spans="1:29" s="64" customFormat="1" x14ac:dyDescent="0.35">
      <c r="A44" s="93" t="s">
        <v>188</v>
      </c>
      <c r="B44" s="103" t="s">
        <v>190</v>
      </c>
      <c r="C44" s="94">
        <v>1</v>
      </c>
      <c r="D44" s="95">
        <v>5010</v>
      </c>
      <c r="E44" s="95"/>
      <c r="F44" s="95">
        <v>2487</v>
      </c>
      <c r="G44" s="95"/>
      <c r="H44" s="95">
        <v>2487</v>
      </c>
      <c r="I44" s="95"/>
      <c r="J44" s="95">
        <v>2487</v>
      </c>
      <c r="K44" s="95"/>
      <c r="L44" s="95">
        <v>2487</v>
      </c>
      <c r="M44" s="95"/>
      <c r="N44" s="95">
        <v>2487</v>
      </c>
      <c r="O44" s="95"/>
      <c r="P44" s="95">
        <v>2487</v>
      </c>
      <c r="Q44" s="95"/>
      <c r="R44" s="95">
        <v>2487</v>
      </c>
      <c r="S44" s="95"/>
      <c r="T44" s="95">
        <v>2487</v>
      </c>
      <c r="U44" s="95"/>
      <c r="V44" s="95">
        <v>2487</v>
      </c>
      <c r="W44" s="95"/>
      <c r="X44" s="95">
        <v>2487</v>
      </c>
      <c r="Y44" s="95"/>
      <c r="Z44" s="95">
        <v>2487</v>
      </c>
      <c r="AA44" s="95"/>
      <c r="AB44" s="95">
        <v>2487</v>
      </c>
      <c r="AC44" s="61"/>
    </row>
    <row r="45" spans="1:29" s="62" customFormat="1" x14ac:dyDescent="0.35">
      <c r="A45" s="93" t="s">
        <v>191</v>
      </c>
      <c r="B45" s="103" t="s">
        <v>315</v>
      </c>
      <c r="C45" s="94">
        <v>1</v>
      </c>
      <c r="D45" s="95">
        <v>5010</v>
      </c>
      <c r="E45" s="95"/>
      <c r="F45" s="95">
        <v>10000</v>
      </c>
      <c r="G45" s="95"/>
      <c r="H45" s="95">
        <v>10000</v>
      </c>
      <c r="I45" s="95"/>
      <c r="J45" s="95">
        <v>10000</v>
      </c>
      <c r="K45" s="95"/>
      <c r="L45" s="95">
        <v>10000</v>
      </c>
      <c r="M45" s="95"/>
      <c r="N45" s="95">
        <v>10000</v>
      </c>
      <c r="O45" s="95"/>
      <c r="P45" s="95">
        <v>10000</v>
      </c>
      <c r="Q45" s="95"/>
      <c r="R45" s="95">
        <v>10000</v>
      </c>
      <c r="S45" s="95"/>
      <c r="T45" s="95">
        <v>10000</v>
      </c>
      <c r="U45" s="95"/>
      <c r="V45" s="95">
        <v>10000</v>
      </c>
      <c r="W45" s="95"/>
      <c r="X45" s="95">
        <v>10000</v>
      </c>
      <c r="Y45" s="95"/>
      <c r="Z45" s="95">
        <v>10000</v>
      </c>
      <c r="AA45" s="95"/>
      <c r="AB45" s="95">
        <v>10000</v>
      </c>
      <c r="AC45" s="61"/>
    </row>
    <row r="46" spans="1:29" s="62" customFormat="1" x14ac:dyDescent="0.35">
      <c r="A46" s="93" t="s">
        <v>192</v>
      </c>
      <c r="B46" s="93" t="s">
        <v>314</v>
      </c>
      <c r="C46" s="94">
        <v>1</v>
      </c>
      <c r="D46" s="95">
        <v>5010</v>
      </c>
      <c r="E46" s="95"/>
      <c r="F46" s="95">
        <v>3000</v>
      </c>
      <c r="G46" s="95"/>
      <c r="H46" s="95">
        <v>3000</v>
      </c>
      <c r="I46" s="95"/>
      <c r="J46" s="95">
        <v>3000</v>
      </c>
      <c r="K46" s="95"/>
      <c r="L46" s="95">
        <v>3000</v>
      </c>
      <c r="M46" s="95"/>
      <c r="N46" s="95">
        <v>3000</v>
      </c>
      <c r="O46" s="95"/>
      <c r="P46" s="95">
        <v>3000</v>
      </c>
      <c r="Q46" s="95"/>
      <c r="R46" s="95">
        <v>3000</v>
      </c>
      <c r="S46" s="95"/>
      <c r="T46" s="95">
        <v>3000</v>
      </c>
      <c r="U46" s="95"/>
      <c r="V46" s="95">
        <v>3000</v>
      </c>
      <c r="W46" s="95"/>
      <c r="X46" s="95">
        <v>3000</v>
      </c>
      <c r="Y46" s="95"/>
      <c r="Z46" s="95">
        <v>3000</v>
      </c>
      <c r="AA46" s="95"/>
      <c r="AB46" s="95">
        <v>3000</v>
      </c>
      <c r="AC46" s="61"/>
    </row>
    <row r="47" spans="1:29" s="62" customFormat="1" x14ac:dyDescent="0.35">
      <c r="A47" s="96" t="s">
        <v>193</v>
      </c>
      <c r="B47" s="96" t="s">
        <v>194</v>
      </c>
      <c r="C47" s="97">
        <v>1</v>
      </c>
      <c r="D47" s="98">
        <v>5010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63"/>
    </row>
    <row r="48" spans="1:29" s="62" customFormat="1" x14ac:dyDescent="0.35">
      <c r="A48" s="93" t="s">
        <v>195</v>
      </c>
      <c r="B48" s="93" t="s">
        <v>196</v>
      </c>
      <c r="C48" s="94">
        <v>1</v>
      </c>
      <c r="D48" s="95">
        <v>5010</v>
      </c>
      <c r="E48" s="95"/>
      <c r="F48" s="95"/>
      <c r="G48" s="95"/>
      <c r="H48" s="95">
        <v>8000</v>
      </c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61"/>
    </row>
    <row r="49" spans="1:29" s="62" customFormat="1" x14ac:dyDescent="0.35">
      <c r="A49" s="93" t="s">
        <v>254</v>
      </c>
      <c r="B49" s="93" t="s">
        <v>322</v>
      </c>
      <c r="C49" s="94">
        <v>1</v>
      </c>
      <c r="D49" s="95">
        <v>5010</v>
      </c>
      <c r="E49" s="95"/>
      <c r="F49" s="95"/>
      <c r="G49" s="95"/>
      <c r="H49" s="95"/>
      <c r="I49" s="95"/>
      <c r="J49" s="95"/>
      <c r="K49" s="95"/>
      <c r="L49" s="95"/>
      <c r="M49" s="95"/>
      <c r="N49" s="95">
        <v>52500</v>
      </c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61"/>
    </row>
    <row r="50" spans="1:29" s="62" customFormat="1" x14ac:dyDescent="0.35">
      <c r="A50" s="93" t="s">
        <v>197</v>
      </c>
      <c r="B50" s="93" t="s">
        <v>198</v>
      </c>
      <c r="C50" s="94">
        <v>1</v>
      </c>
      <c r="D50" s="104">
        <v>5010</v>
      </c>
      <c r="E50" s="104"/>
      <c r="F50" s="104"/>
      <c r="G50" s="104"/>
      <c r="H50" s="104"/>
      <c r="I50" s="104"/>
      <c r="J50" s="104">
        <v>5000</v>
      </c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65"/>
    </row>
    <row r="51" spans="1:29" s="62" customFormat="1" x14ac:dyDescent="0.35">
      <c r="A51" s="93" t="s">
        <v>199</v>
      </c>
      <c r="B51" s="93" t="s">
        <v>318</v>
      </c>
      <c r="C51" s="94">
        <v>1</v>
      </c>
      <c r="D51" s="95">
        <v>5010</v>
      </c>
      <c r="E51" s="95"/>
      <c r="F51" s="95"/>
      <c r="G51" s="95"/>
      <c r="H51" s="95"/>
      <c r="I51" s="95"/>
      <c r="J51" s="95">
        <v>36600</v>
      </c>
      <c r="K51" s="95"/>
      <c r="L51" s="95"/>
      <c r="M51" s="95"/>
      <c r="N51" s="95"/>
      <c r="O51" s="95"/>
      <c r="P51" s="95"/>
      <c r="Q51" s="95"/>
      <c r="R51" s="95"/>
      <c r="S51" s="95"/>
      <c r="T51" s="95">
        <v>6000</v>
      </c>
      <c r="U51" s="95"/>
      <c r="V51" s="95"/>
      <c r="W51" s="95"/>
      <c r="X51" s="95"/>
      <c r="Y51" s="95"/>
      <c r="Z51" s="95"/>
      <c r="AA51" s="95"/>
      <c r="AB51" s="95"/>
      <c r="AC51" s="61"/>
    </row>
    <row r="52" spans="1:29" s="62" customFormat="1" x14ac:dyDescent="0.35">
      <c r="A52" s="93" t="s">
        <v>200</v>
      </c>
      <c r="B52" s="93" t="s">
        <v>319</v>
      </c>
      <c r="C52" s="94">
        <v>1</v>
      </c>
      <c r="D52" s="95">
        <v>5010</v>
      </c>
      <c r="E52" s="95"/>
      <c r="F52" s="95"/>
      <c r="G52" s="95"/>
      <c r="H52" s="95"/>
      <c r="I52" s="95"/>
      <c r="J52" s="95"/>
      <c r="K52" s="95"/>
      <c r="L52" s="95">
        <v>3600</v>
      </c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61"/>
    </row>
    <row r="53" spans="1:29" s="62" customFormat="1" x14ac:dyDescent="0.35">
      <c r="A53" s="93" t="s">
        <v>201</v>
      </c>
      <c r="B53" s="93" t="s">
        <v>323</v>
      </c>
      <c r="C53" s="94">
        <v>1</v>
      </c>
      <c r="D53" s="95">
        <v>5011</v>
      </c>
      <c r="E53" s="95"/>
      <c r="F53" s="95">
        <v>43750</v>
      </c>
      <c r="G53" s="95"/>
      <c r="H53" s="95">
        <v>43750</v>
      </c>
      <c r="I53" s="95"/>
      <c r="J53" s="95">
        <v>43750</v>
      </c>
      <c r="K53" s="95"/>
      <c r="L53" s="95">
        <v>43750</v>
      </c>
      <c r="M53" s="95"/>
      <c r="N53" s="95">
        <v>43750</v>
      </c>
      <c r="O53" s="95"/>
      <c r="P53" s="95">
        <v>43750</v>
      </c>
      <c r="Q53" s="95"/>
      <c r="R53" s="95">
        <v>43750</v>
      </c>
      <c r="S53" s="95"/>
      <c r="T53" s="95">
        <v>43750</v>
      </c>
      <c r="U53" s="95"/>
      <c r="V53" s="95">
        <v>43750</v>
      </c>
      <c r="W53" s="95"/>
      <c r="X53" s="95">
        <v>43750</v>
      </c>
      <c r="Y53" s="95"/>
      <c r="Z53" s="95">
        <v>43750</v>
      </c>
      <c r="AA53" s="95"/>
      <c r="AB53" s="95">
        <v>43750</v>
      </c>
      <c r="AC53" s="61"/>
    </row>
    <row r="54" spans="1:29" s="62" customFormat="1" x14ac:dyDescent="0.35">
      <c r="A54" s="93" t="s">
        <v>202</v>
      </c>
      <c r="B54" s="93" t="s">
        <v>203</v>
      </c>
      <c r="C54" s="94">
        <v>1</v>
      </c>
      <c r="D54" s="95">
        <v>5011</v>
      </c>
      <c r="E54" s="95"/>
      <c r="F54" s="95">
        <v>1000</v>
      </c>
      <c r="G54" s="95"/>
      <c r="H54" s="95">
        <v>1000</v>
      </c>
      <c r="I54" s="95"/>
      <c r="J54" s="95">
        <v>1000</v>
      </c>
      <c r="K54" s="95"/>
      <c r="L54" s="95">
        <v>1000</v>
      </c>
      <c r="M54" s="95"/>
      <c r="N54" s="95">
        <v>1000</v>
      </c>
      <c r="O54" s="95"/>
      <c r="P54" s="95">
        <v>1000</v>
      </c>
      <c r="Q54" s="95"/>
      <c r="R54" s="95">
        <v>1000</v>
      </c>
      <c r="S54" s="95"/>
      <c r="T54" s="95">
        <v>1000</v>
      </c>
      <c r="U54" s="95"/>
      <c r="V54" s="95">
        <v>1000</v>
      </c>
      <c r="W54" s="95"/>
      <c r="X54" s="95">
        <v>1000</v>
      </c>
      <c r="Y54" s="95"/>
      <c r="Z54" s="95">
        <v>1000</v>
      </c>
      <c r="AA54" s="95"/>
      <c r="AB54" s="95">
        <v>1000</v>
      </c>
      <c r="AC54" s="61"/>
    </row>
    <row r="55" spans="1:29" s="62" customFormat="1" x14ac:dyDescent="0.35">
      <c r="A55" s="93" t="s">
        <v>204</v>
      </c>
      <c r="B55" s="93" t="s">
        <v>205</v>
      </c>
      <c r="C55" s="94">
        <v>1</v>
      </c>
      <c r="D55" s="95">
        <v>5011</v>
      </c>
      <c r="E55" s="95"/>
      <c r="F55" s="95">
        <v>3000</v>
      </c>
      <c r="G55" s="95"/>
      <c r="H55" s="95">
        <v>3000</v>
      </c>
      <c r="I55" s="95"/>
      <c r="J55" s="95">
        <v>3000</v>
      </c>
      <c r="K55" s="95"/>
      <c r="L55" s="95">
        <v>3000</v>
      </c>
      <c r="M55" s="95"/>
      <c r="N55" s="95">
        <v>3000</v>
      </c>
      <c r="O55" s="95"/>
      <c r="P55" s="95">
        <v>3000</v>
      </c>
      <c r="Q55" s="95"/>
      <c r="R55" s="95">
        <v>3000</v>
      </c>
      <c r="S55" s="95"/>
      <c r="T55" s="95">
        <v>3000</v>
      </c>
      <c r="U55" s="95"/>
      <c r="V55" s="95">
        <v>3000</v>
      </c>
      <c r="W55" s="95"/>
      <c r="X55" s="95">
        <v>3000</v>
      </c>
      <c r="Y55" s="95"/>
      <c r="Z55" s="95">
        <v>3000</v>
      </c>
      <c r="AA55" s="95"/>
      <c r="AB55" s="95">
        <v>3000</v>
      </c>
      <c r="AC55" s="61"/>
    </row>
    <row r="56" spans="1:29" s="62" customFormat="1" x14ac:dyDescent="0.35">
      <c r="A56" s="93" t="s">
        <v>310</v>
      </c>
      <c r="B56" s="93" t="s">
        <v>143</v>
      </c>
      <c r="C56" s="94">
        <v>1</v>
      </c>
      <c r="D56" s="95">
        <v>5011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>
        <v>12500</v>
      </c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61"/>
    </row>
    <row r="57" spans="1:29" s="62" customFormat="1" x14ac:dyDescent="0.35">
      <c r="A57" s="93" t="s">
        <v>206</v>
      </c>
      <c r="B57" s="93" t="s">
        <v>207</v>
      </c>
      <c r="C57" s="94">
        <v>1</v>
      </c>
      <c r="D57" s="95">
        <v>5013</v>
      </c>
      <c r="E57" s="95"/>
      <c r="F57" s="95">
        <v>22500</v>
      </c>
      <c r="G57" s="95"/>
      <c r="H57" s="95">
        <v>22500</v>
      </c>
      <c r="I57" s="95"/>
      <c r="J57" s="95">
        <v>22500</v>
      </c>
      <c r="K57" s="95"/>
      <c r="L57" s="95">
        <v>22500</v>
      </c>
      <c r="M57" s="95"/>
      <c r="N57" s="95">
        <v>22500</v>
      </c>
      <c r="O57" s="95"/>
      <c r="P57" s="95">
        <v>22500</v>
      </c>
      <c r="Q57" s="95"/>
      <c r="R57" s="95">
        <v>22500</v>
      </c>
      <c r="S57" s="95"/>
      <c r="T57" s="95">
        <v>22500</v>
      </c>
      <c r="U57" s="95"/>
      <c r="V57" s="95">
        <v>22500</v>
      </c>
      <c r="W57" s="95"/>
      <c r="X57" s="95">
        <v>22500</v>
      </c>
      <c r="Y57" s="95"/>
      <c r="Z57" s="95">
        <v>22500</v>
      </c>
      <c r="AA57" s="95"/>
      <c r="AB57" s="95">
        <v>22500</v>
      </c>
      <c r="AC57" s="61"/>
    </row>
    <row r="58" spans="1:29" s="62" customFormat="1" x14ac:dyDescent="0.35">
      <c r="A58" s="93" t="s">
        <v>208</v>
      </c>
      <c r="B58" s="93" t="s">
        <v>75</v>
      </c>
      <c r="C58" s="94">
        <v>1</v>
      </c>
      <c r="D58" s="104">
        <v>5014</v>
      </c>
      <c r="E58" s="104"/>
      <c r="F58" s="104">
        <v>25000</v>
      </c>
      <c r="G58" s="104"/>
      <c r="H58" s="104"/>
      <c r="I58" s="104"/>
      <c r="J58" s="104"/>
      <c r="K58" s="104"/>
      <c r="L58" s="104">
        <v>32000</v>
      </c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65"/>
    </row>
    <row r="59" spans="1:29" s="62" customFormat="1" x14ac:dyDescent="0.35">
      <c r="A59" s="93" t="s">
        <v>209</v>
      </c>
      <c r="B59" s="93" t="s">
        <v>210</v>
      </c>
      <c r="C59" s="94">
        <v>1</v>
      </c>
      <c r="D59" s="95">
        <v>5016</v>
      </c>
      <c r="E59" s="95"/>
      <c r="F59" s="95"/>
      <c r="G59" s="95"/>
      <c r="H59" s="95"/>
      <c r="I59" s="95"/>
      <c r="J59" s="95">
        <v>40000</v>
      </c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61"/>
    </row>
    <row r="60" spans="1:29" s="62" customFormat="1" x14ac:dyDescent="0.35">
      <c r="A60" s="93" t="s">
        <v>211</v>
      </c>
      <c r="B60" s="93" t="s">
        <v>212</v>
      </c>
      <c r="C60" s="94">
        <v>1</v>
      </c>
      <c r="D60" s="95">
        <v>5017</v>
      </c>
      <c r="E60" s="95"/>
      <c r="F60" s="95">
        <v>750</v>
      </c>
      <c r="G60" s="95"/>
      <c r="H60" s="95">
        <v>750</v>
      </c>
      <c r="I60" s="95"/>
      <c r="J60" s="95">
        <v>750</v>
      </c>
      <c r="K60" s="95"/>
      <c r="L60" s="95">
        <v>750</v>
      </c>
      <c r="M60" s="95"/>
      <c r="N60" s="95">
        <v>750</v>
      </c>
      <c r="O60" s="95"/>
      <c r="P60" s="95">
        <v>750</v>
      </c>
      <c r="Q60" s="95"/>
      <c r="R60" s="95">
        <v>750</v>
      </c>
      <c r="S60" s="95"/>
      <c r="T60" s="95">
        <v>750</v>
      </c>
      <c r="U60" s="95"/>
      <c r="V60" s="95">
        <v>750</v>
      </c>
      <c r="W60" s="95"/>
      <c r="X60" s="95">
        <v>750</v>
      </c>
      <c r="Y60" s="95"/>
      <c r="Z60" s="95">
        <v>750</v>
      </c>
      <c r="AA60" s="95"/>
      <c r="AB60" s="95">
        <v>750</v>
      </c>
      <c r="AC60" s="61"/>
    </row>
    <row r="61" spans="1:29" s="62" customFormat="1" x14ac:dyDescent="0.35">
      <c r="A61" s="93" t="s">
        <v>211</v>
      </c>
      <c r="B61" s="93" t="s">
        <v>213</v>
      </c>
      <c r="C61" s="94">
        <v>1</v>
      </c>
      <c r="D61" s="95">
        <v>5017</v>
      </c>
      <c r="E61" s="95"/>
      <c r="F61" s="95">
        <v>500</v>
      </c>
      <c r="G61" s="95"/>
      <c r="H61" s="95">
        <v>500</v>
      </c>
      <c r="I61" s="95"/>
      <c r="J61" s="95">
        <v>500</v>
      </c>
      <c r="K61" s="95"/>
      <c r="L61" s="95">
        <v>500</v>
      </c>
      <c r="M61" s="95"/>
      <c r="N61" s="95">
        <v>500</v>
      </c>
      <c r="O61" s="95"/>
      <c r="P61" s="95">
        <v>500</v>
      </c>
      <c r="Q61" s="95"/>
      <c r="R61" s="95">
        <v>500</v>
      </c>
      <c r="S61" s="95"/>
      <c r="T61" s="95">
        <v>500</v>
      </c>
      <c r="U61" s="95"/>
      <c r="V61" s="95">
        <v>500</v>
      </c>
      <c r="W61" s="95"/>
      <c r="X61" s="95">
        <v>500</v>
      </c>
      <c r="Y61" s="95"/>
      <c r="Z61" s="95">
        <v>500</v>
      </c>
      <c r="AA61" s="95"/>
      <c r="AB61" s="95">
        <v>500</v>
      </c>
      <c r="AC61" s="61"/>
    </row>
    <row r="62" spans="1:29" s="62" customFormat="1" x14ac:dyDescent="0.35">
      <c r="A62" s="93" t="s">
        <v>179</v>
      </c>
      <c r="B62" s="93" t="s">
        <v>309</v>
      </c>
      <c r="C62" s="94">
        <v>1</v>
      </c>
      <c r="D62" s="95">
        <v>5018</v>
      </c>
      <c r="E62" s="95"/>
      <c r="F62" s="95">
        <v>1000</v>
      </c>
      <c r="G62" s="95"/>
      <c r="H62" s="95">
        <v>1000</v>
      </c>
      <c r="I62" s="95"/>
      <c r="J62" s="95">
        <v>1000</v>
      </c>
      <c r="K62" s="95"/>
      <c r="L62" s="95">
        <v>1000</v>
      </c>
      <c r="M62" s="95"/>
      <c r="N62" s="95">
        <v>1000</v>
      </c>
      <c r="O62" s="95"/>
      <c r="P62" s="95">
        <v>1000</v>
      </c>
      <c r="Q62" s="95"/>
      <c r="R62" s="95">
        <v>1000</v>
      </c>
      <c r="S62" s="95"/>
      <c r="T62" s="95">
        <v>1000</v>
      </c>
      <c r="U62" s="95"/>
      <c r="V62" s="95">
        <v>1000</v>
      </c>
      <c r="W62" s="95"/>
      <c r="X62" s="95">
        <v>1000</v>
      </c>
      <c r="Y62" s="95"/>
      <c r="Z62" s="95">
        <v>1000</v>
      </c>
      <c r="AA62" s="95"/>
      <c r="AB62" s="95">
        <v>1000</v>
      </c>
      <c r="AC62" s="61"/>
    </row>
    <row r="63" spans="1:29" s="62" customFormat="1" x14ac:dyDescent="0.35">
      <c r="A63" s="93" t="s">
        <v>214</v>
      </c>
      <c r="B63" s="93" t="s">
        <v>215</v>
      </c>
      <c r="C63" s="94">
        <v>1</v>
      </c>
      <c r="D63" s="95">
        <v>5018</v>
      </c>
      <c r="E63" s="95"/>
      <c r="F63" s="95">
        <v>1000</v>
      </c>
      <c r="G63" s="95"/>
      <c r="H63" s="95">
        <v>1000</v>
      </c>
      <c r="I63" s="95"/>
      <c r="J63" s="95">
        <v>1000</v>
      </c>
      <c r="K63" s="95"/>
      <c r="L63" s="95">
        <v>1000</v>
      </c>
      <c r="M63" s="95"/>
      <c r="N63" s="95">
        <v>1000</v>
      </c>
      <c r="O63" s="95"/>
      <c r="P63" s="95">
        <v>1000</v>
      </c>
      <c r="Q63" s="95"/>
      <c r="R63" s="95">
        <v>1000</v>
      </c>
      <c r="S63" s="95"/>
      <c r="T63" s="95">
        <v>1000</v>
      </c>
      <c r="U63" s="95"/>
      <c r="V63" s="95">
        <v>1000</v>
      </c>
      <c r="W63" s="95"/>
      <c r="X63" s="95">
        <v>1000</v>
      </c>
      <c r="Y63" s="95"/>
      <c r="Z63" s="95">
        <v>1000</v>
      </c>
      <c r="AA63" s="95"/>
      <c r="AB63" s="95">
        <v>1000</v>
      </c>
      <c r="AC63" s="61"/>
    </row>
    <row r="64" spans="1:29" s="62" customFormat="1" x14ac:dyDescent="0.35">
      <c r="A64" s="93" t="s">
        <v>216</v>
      </c>
      <c r="B64" s="93" t="s">
        <v>217</v>
      </c>
      <c r="C64" s="94">
        <v>1</v>
      </c>
      <c r="D64" s="95">
        <v>5019</v>
      </c>
      <c r="E64" s="95"/>
      <c r="F64" s="102">
        <f>ANSATTE!M22</f>
        <v>14942.06</v>
      </c>
      <c r="G64" s="95"/>
      <c r="H64" s="102">
        <f>F64</f>
        <v>14942.06</v>
      </c>
      <c r="I64" s="102"/>
      <c r="J64" s="102">
        <f t="shared" ref="J64" si="22">H64</f>
        <v>14942.06</v>
      </c>
      <c r="K64" s="102"/>
      <c r="L64" s="102">
        <f t="shared" ref="L64" si="23">J64</f>
        <v>14942.06</v>
      </c>
      <c r="M64" s="102"/>
      <c r="N64" s="102">
        <f t="shared" ref="N64" si="24">L64</f>
        <v>14942.06</v>
      </c>
      <c r="O64" s="102"/>
      <c r="P64" s="102">
        <f t="shared" ref="P64" si="25">N64</f>
        <v>14942.06</v>
      </c>
      <c r="Q64" s="102"/>
      <c r="R64" s="102">
        <f t="shared" ref="R64" si="26">P64</f>
        <v>14942.06</v>
      </c>
      <c r="S64" s="102"/>
      <c r="T64" s="102">
        <f t="shared" ref="T64" si="27">R64</f>
        <v>14942.06</v>
      </c>
      <c r="U64" s="102"/>
      <c r="V64" s="102">
        <f t="shared" ref="V64" si="28">T64</f>
        <v>14942.06</v>
      </c>
      <c r="W64" s="102"/>
      <c r="X64" s="102">
        <f t="shared" ref="X64" si="29">V64</f>
        <v>14942.06</v>
      </c>
      <c r="Y64" s="102"/>
      <c r="Z64" s="102">
        <f t="shared" ref="Z64" si="30">X64</f>
        <v>14942.06</v>
      </c>
      <c r="AA64" s="102"/>
      <c r="AB64" s="102">
        <f t="shared" ref="AB64" si="31">Z64</f>
        <v>14942.06</v>
      </c>
      <c r="AC64" s="61"/>
    </row>
    <row r="65" spans="1:29" s="62" customFormat="1" x14ac:dyDescent="0.35">
      <c r="A65" s="93" t="s">
        <v>312</v>
      </c>
      <c r="B65" s="93" t="s">
        <v>143</v>
      </c>
      <c r="C65" s="94">
        <v>4</v>
      </c>
      <c r="D65" s="95" t="s">
        <v>313</v>
      </c>
      <c r="E65" s="95"/>
      <c r="F65" s="95">
        <v>25000</v>
      </c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61"/>
    </row>
    <row r="66" spans="1:29" x14ac:dyDescent="0.35">
      <c r="A66" s="57"/>
      <c r="B66" s="57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</row>
    <row r="67" spans="1:29" x14ac:dyDescent="0.35">
      <c r="A67" s="57"/>
      <c r="B67" s="57"/>
      <c r="C67" s="58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</row>
    <row r="68" spans="1:29" x14ac:dyDescent="0.35">
      <c r="A68" s="57"/>
      <c r="B68" s="57"/>
      <c r="C68" s="58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</row>
    <row r="69" spans="1:29" x14ac:dyDescent="0.35">
      <c r="A69" s="57"/>
      <c r="B69" s="57"/>
      <c r="C69" s="58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</row>
    <row r="70" spans="1:29" x14ac:dyDescent="0.35">
      <c r="A70" s="57"/>
      <c r="B70" s="57"/>
      <c r="C70" s="58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</row>
    <row r="71" spans="1:29" x14ac:dyDescent="0.35">
      <c r="A71" s="57"/>
      <c r="B71" s="57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</row>
    <row r="72" spans="1:29" x14ac:dyDescent="0.35">
      <c r="A72" s="57"/>
      <c r="B72" s="57"/>
      <c r="C72" s="58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</row>
    <row r="73" spans="1:29" x14ac:dyDescent="0.35">
      <c r="A73" s="57"/>
      <c r="B73" s="57"/>
      <c r="C73" s="58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</row>
    <row r="74" spans="1:29" x14ac:dyDescent="0.35">
      <c r="A74" s="57"/>
      <c r="B74" s="57"/>
      <c r="C74" s="58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</row>
    <row r="75" spans="1:29" x14ac:dyDescent="0.35">
      <c r="A75" s="57"/>
      <c r="B75" s="57"/>
      <c r="C75" s="58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</row>
    <row r="76" spans="1:29" x14ac:dyDescent="0.35">
      <c r="A76" s="57"/>
      <c r="B76" s="57"/>
      <c r="C76" s="58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</row>
    <row r="77" spans="1:29" x14ac:dyDescent="0.35">
      <c r="A77" s="57"/>
      <c r="B77" s="57"/>
      <c r="C77" s="58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</row>
    <row r="78" spans="1:29" x14ac:dyDescent="0.35">
      <c r="A78" s="57"/>
      <c r="B78" s="57"/>
      <c r="C78" s="58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</row>
    <row r="79" spans="1:29" x14ac:dyDescent="0.35">
      <c r="A79" s="57"/>
      <c r="B79" s="57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</row>
    <row r="80" spans="1:29" x14ac:dyDescent="0.35">
      <c r="A80" s="57"/>
      <c r="B80" s="57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</row>
    <row r="81" spans="1:29" x14ac:dyDescent="0.35">
      <c r="A81" s="57"/>
      <c r="B81" s="57"/>
      <c r="C81" s="58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</row>
    <row r="82" spans="1:29" x14ac:dyDescent="0.35">
      <c r="A82" s="57"/>
      <c r="B82" s="57"/>
      <c r="C82" s="58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</row>
    <row r="83" spans="1:29" x14ac:dyDescent="0.35">
      <c r="A83" s="57"/>
      <c r="B83" s="57"/>
      <c r="C83" s="58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</row>
    <row r="84" spans="1:29" x14ac:dyDescent="0.35">
      <c r="A84" s="57"/>
      <c r="B84" s="57"/>
      <c r="C84" s="58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1:29" x14ac:dyDescent="0.35">
      <c r="A85" s="57"/>
      <c r="B85" s="57"/>
      <c r="C85" s="58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1:29" x14ac:dyDescent="0.35">
      <c r="A86" s="57"/>
      <c r="B86" s="57"/>
      <c r="C86" s="58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1:29" x14ac:dyDescent="0.35">
      <c r="A87" s="57"/>
      <c r="B87" s="57"/>
      <c r="C87" s="58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</row>
    <row r="88" spans="1:29" x14ac:dyDescent="0.35">
      <c r="A88" s="57"/>
      <c r="B88" s="57"/>
      <c r="C88" s="58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</row>
    <row r="89" spans="1:29" x14ac:dyDescent="0.35">
      <c r="A89" s="57"/>
      <c r="B89" s="57"/>
      <c r="C89" s="58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1:29" x14ac:dyDescent="0.35">
      <c r="A90" s="57"/>
      <c r="B90" s="57"/>
      <c r="C90" s="58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</row>
    <row r="91" spans="1:29" x14ac:dyDescent="0.35">
      <c r="A91" s="57"/>
      <c r="B91" s="57"/>
      <c r="C91" s="58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1:29" x14ac:dyDescent="0.35">
      <c r="A92" s="57"/>
      <c r="B92" s="57"/>
      <c r="C92" s="58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</row>
    <row r="93" spans="1:29" x14ac:dyDescent="0.35">
      <c r="A93" s="57"/>
      <c r="B93" s="57"/>
      <c r="C93" s="58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</row>
    <row r="94" spans="1:29" x14ac:dyDescent="0.35">
      <c r="A94" s="57"/>
      <c r="B94" s="57"/>
      <c r="C94" s="58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1:29" x14ac:dyDescent="0.35">
      <c r="A95" s="57"/>
      <c r="B95" s="57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</row>
    <row r="96" spans="1:29" x14ac:dyDescent="0.35">
      <c r="A96" s="57"/>
      <c r="B96" s="57"/>
      <c r="C96" s="58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1:29" x14ac:dyDescent="0.35">
      <c r="A97" s="57"/>
      <c r="B97" s="57"/>
      <c r="C97" s="58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</row>
    <row r="98" spans="1:29" x14ac:dyDescent="0.35">
      <c r="A98" s="57"/>
      <c r="B98" s="57"/>
      <c r="C98" s="58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</row>
    <row r="99" spans="1:29" x14ac:dyDescent="0.35">
      <c r="A99" s="57"/>
      <c r="B99" s="57"/>
      <c r="C99" s="58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</row>
    <row r="100" spans="1:29" x14ac:dyDescent="0.35">
      <c r="A100" s="57"/>
      <c r="B100" s="57"/>
      <c r="C100" s="58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</row>
    <row r="101" spans="1:29" x14ac:dyDescent="0.35">
      <c r="A101" s="57"/>
      <c r="B101" s="57"/>
      <c r="C101" s="58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</row>
    <row r="102" spans="1:29" x14ac:dyDescent="0.35">
      <c r="A102" s="57"/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</row>
    <row r="103" spans="1:29" x14ac:dyDescent="0.35">
      <c r="A103" s="57"/>
      <c r="B103" s="57"/>
      <c r="C103" s="58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</row>
    <row r="104" spans="1:29" x14ac:dyDescent="0.35">
      <c r="A104" s="57"/>
      <c r="B104" s="57"/>
      <c r="C104" s="58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1:29" x14ac:dyDescent="0.35">
      <c r="A105" s="57"/>
      <c r="B105" s="57"/>
      <c r="C105" s="58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</row>
    <row r="106" spans="1:29" x14ac:dyDescent="0.35">
      <c r="A106" s="57"/>
      <c r="B106" s="57"/>
      <c r="C106" s="58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1:29" x14ac:dyDescent="0.35">
      <c r="A107" s="57"/>
      <c r="B107" s="57"/>
      <c r="C107" s="58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</row>
    <row r="108" spans="1:29" x14ac:dyDescent="0.35">
      <c r="A108" s="57"/>
      <c r="B108" s="57"/>
      <c r="C108" s="58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</row>
    <row r="109" spans="1:29" x14ac:dyDescent="0.35">
      <c r="A109" s="57"/>
      <c r="B109" s="57"/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</row>
    <row r="110" spans="1:29" x14ac:dyDescent="0.35">
      <c r="A110" s="57"/>
      <c r="B110" s="57"/>
      <c r="C110" s="58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</row>
    <row r="111" spans="1:29" x14ac:dyDescent="0.35">
      <c r="A111" s="57"/>
      <c r="B111" s="57"/>
      <c r="C111" s="58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</row>
    <row r="112" spans="1:29" x14ac:dyDescent="0.35">
      <c r="A112" s="57"/>
      <c r="B112" s="57"/>
      <c r="C112" s="58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</row>
    <row r="113" spans="1:29" x14ac:dyDescent="0.35">
      <c r="A113" s="57"/>
      <c r="B113" s="57"/>
      <c r="C113" s="58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1:29" x14ac:dyDescent="0.35">
      <c r="A114" s="57"/>
      <c r="B114" s="57"/>
      <c r="C114" s="58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</row>
    <row r="115" spans="1:29" x14ac:dyDescent="0.35">
      <c r="A115" s="57"/>
      <c r="B115" s="57"/>
      <c r="C115" s="58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29" x14ac:dyDescent="0.35">
      <c r="A116" s="57"/>
      <c r="B116" s="57"/>
      <c r="C116" s="58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</row>
    <row r="117" spans="1:29" x14ac:dyDescent="0.35">
      <c r="A117" s="57"/>
      <c r="B117" s="57"/>
      <c r="C117" s="58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</row>
    <row r="118" spans="1:29" x14ac:dyDescent="0.35">
      <c r="A118" s="57"/>
      <c r="B118" s="57"/>
      <c r="C118" s="58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</row>
    <row r="119" spans="1:29" x14ac:dyDescent="0.35">
      <c r="A119" s="57"/>
      <c r="B119" s="57"/>
      <c r="C119" s="58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</row>
    <row r="120" spans="1:29" x14ac:dyDescent="0.35">
      <c r="A120" s="57"/>
      <c r="B120" s="57"/>
      <c r="C120" s="58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</row>
    <row r="121" spans="1:29" x14ac:dyDescent="0.35">
      <c r="A121" s="57"/>
      <c r="B121" s="57"/>
      <c r="C121" s="58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</row>
    <row r="122" spans="1:29" x14ac:dyDescent="0.35">
      <c r="A122" s="57"/>
      <c r="B122" s="57"/>
      <c r="C122" s="58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</row>
    <row r="123" spans="1:29" x14ac:dyDescent="0.35">
      <c r="A123" s="57"/>
      <c r="B123" s="57"/>
      <c r="C123" s="58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</row>
    <row r="124" spans="1:29" x14ac:dyDescent="0.35">
      <c r="A124" s="57"/>
      <c r="B124" s="57"/>
      <c r="C124" s="58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1:29" x14ac:dyDescent="0.35">
      <c r="A125" s="57"/>
      <c r="B125" s="57"/>
      <c r="C125" s="58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</row>
    <row r="126" spans="1:29" x14ac:dyDescent="0.35">
      <c r="A126" s="57"/>
      <c r="B126" s="57"/>
      <c r="C126" s="58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29" x14ac:dyDescent="0.35">
      <c r="A127" s="57"/>
      <c r="B127" s="57"/>
      <c r="C127" s="58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29" x14ac:dyDescent="0.35">
      <c r="A128" s="57"/>
      <c r="B128" s="57"/>
      <c r="C128" s="58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1:29" x14ac:dyDescent="0.35">
      <c r="A129" s="57"/>
      <c r="B129" s="57"/>
      <c r="C129" s="58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1:29" x14ac:dyDescent="0.35">
      <c r="A130" s="57"/>
      <c r="B130" s="57"/>
      <c r="C130" s="58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1:29" x14ac:dyDescent="0.35">
      <c r="A131" s="57"/>
      <c r="B131" s="57"/>
      <c r="C131" s="58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1:29" x14ac:dyDescent="0.35">
      <c r="A132" s="57"/>
      <c r="B132" s="57"/>
      <c r="C132" s="58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</row>
    <row r="133" spans="1:29" x14ac:dyDescent="0.35">
      <c r="A133" s="57"/>
      <c r="B133" s="57"/>
      <c r="C133" s="58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1:29" x14ac:dyDescent="0.35">
      <c r="A134" s="57"/>
      <c r="B134" s="57"/>
      <c r="C134" s="58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</row>
    <row r="135" spans="1:29" x14ac:dyDescent="0.35">
      <c r="A135" s="57"/>
      <c r="B135" s="57"/>
      <c r="C135" s="58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</row>
    <row r="136" spans="1:29" x14ac:dyDescent="0.35">
      <c r="A136" s="57"/>
      <c r="B136" s="57"/>
      <c r="C136" s="58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1:29" x14ac:dyDescent="0.35">
      <c r="A137" s="57"/>
      <c r="B137" s="57"/>
      <c r="C137" s="58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</row>
    <row r="138" spans="1:29" x14ac:dyDescent="0.35">
      <c r="A138" s="57"/>
      <c r="B138" s="57"/>
      <c r="C138" s="58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1:29" x14ac:dyDescent="0.35">
      <c r="A139" s="57"/>
      <c r="B139" s="57"/>
      <c r="C139" s="58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</row>
    <row r="140" spans="1:29" x14ac:dyDescent="0.35">
      <c r="A140" s="57"/>
      <c r="B140" s="57"/>
      <c r="C140" s="58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</row>
    <row r="141" spans="1:29" x14ac:dyDescent="0.35">
      <c r="A141" s="57"/>
      <c r="B141" s="57"/>
      <c r="C141" s="58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</row>
    <row r="142" spans="1:29" x14ac:dyDescent="0.35">
      <c r="A142" s="57"/>
      <c r="B142" s="57"/>
      <c r="C142" s="58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1:29" x14ac:dyDescent="0.35">
      <c r="A143" s="57"/>
      <c r="B143" s="57"/>
      <c r="C143" s="58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</row>
    <row r="144" spans="1:29" x14ac:dyDescent="0.35">
      <c r="A144" s="57"/>
      <c r="B144" s="57"/>
      <c r="C144" s="58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</row>
    <row r="145" spans="1:29" x14ac:dyDescent="0.35">
      <c r="A145" s="57"/>
      <c r="B145" s="57"/>
      <c r="C145" s="58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</row>
    <row r="146" spans="1:29" x14ac:dyDescent="0.35">
      <c r="A146" s="57"/>
      <c r="B146" s="57"/>
      <c r="C146" s="58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</row>
    <row r="147" spans="1:29" x14ac:dyDescent="0.35">
      <c r="A147" s="57"/>
      <c r="B147" s="57"/>
      <c r="C147" s="58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</row>
    <row r="148" spans="1:29" x14ac:dyDescent="0.35">
      <c r="A148" s="57"/>
      <c r="B148" s="57"/>
      <c r="C148" s="58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</row>
    <row r="149" spans="1:29" x14ac:dyDescent="0.35">
      <c r="A149" s="57"/>
      <c r="B149" s="57"/>
      <c r="C149" s="58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</row>
    <row r="150" spans="1:29" x14ac:dyDescent="0.35">
      <c r="A150" s="57"/>
      <c r="B150" s="57"/>
      <c r="C150" s="58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</row>
    <row r="151" spans="1:29" x14ac:dyDescent="0.35">
      <c r="A151" s="57"/>
      <c r="B151" s="57"/>
      <c r="C151" s="58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</row>
    <row r="152" spans="1:29" x14ac:dyDescent="0.35">
      <c r="A152" s="57"/>
      <c r="B152" s="57"/>
      <c r="C152" s="58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</row>
    <row r="153" spans="1:29" x14ac:dyDescent="0.35">
      <c r="A153" s="57"/>
      <c r="B153" s="57"/>
      <c r="C153" s="58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1:29" x14ac:dyDescent="0.35">
      <c r="A154" s="57"/>
      <c r="B154" s="57"/>
      <c r="C154" s="58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</row>
    <row r="155" spans="1:29" x14ac:dyDescent="0.35">
      <c r="A155" s="57"/>
      <c r="B155" s="57"/>
      <c r="C155" s="58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1:29" x14ac:dyDescent="0.35">
      <c r="A156" s="57"/>
      <c r="B156" s="57"/>
      <c r="C156" s="58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</row>
    <row r="157" spans="1:29" x14ac:dyDescent="0.35">
      <c r="A157" s="57"/>
      <c r="B157" s="57"/>
      <c r="C157" s="58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</row>
    <row r="158" spans="1:29" x14ac:dyDescent="0.35">
      <c r="A158" s="57"/>
      <c r="B158" s="57"/>
      <c r="C158" s="58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</row>
    <row r="159" spans="1:29" x14ac:dyDescent="0.35">
      <c r="A159" s="57"/>
      <c r="B159" s="57"/>
      <c r="C159" s="58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</row>
    <row r="160" spans="1:29" x14ac:dyDescent="0.35">
      <c r="A160" s="57"/>
      <c r="B160" s="57"/>
      <c r="C160" s="58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</row>
    <row r="161" spans="1:29" x14ac:dyDescent="0.35">
      <c r="A161" s="57"/>
      <c r="B161" s="57"/>
      <c r="C161" s="58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1:29" x14ac:dyDescent="0.35">
      <c r="A162" s="57"/>
      <c r="B162" s="57"/>
      <c r="C162" s="58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</row>
    <row r="163" spans="1:29" x14ac:dyDescent="0.35">
      <c r="A163" s="57"/>
      <c r="B163" s="57"/>
      <c r="C163" s="58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1:29" x14ac:dyDescent="0.35">
      <c r="A164" s="57"/>
      <c r="B164" s="57"/>
      <c r="C164" s="58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</row>
    <row r="165" spans="1:29" x14ac:dyDescent="0.35">
      <c r="A165" s="57"/>
      <c r="B165" s="57"/>
      <c r="C165" s="58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</row>
    <row r="166" spans="1:29" x14ac:dyDescent="0.35">
      <c r="A166" s="57"/>
      <c r="B166" s="57"/>
      <c r="C166" s="58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</row>
    <row r="167" spans="1:29" x14ac:dyDescent="0.35">
      <c r="A167" s="57"/>
      <c r="B167" s="57"/>
      <c r="C167" s="58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</row>
    <row r="168" spans="1:29" x14ac:dyDescent="0.35">
      <c r="A168" s="57"/>
      <c r="B168" s="57"/>
      <c r="C168" s="58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</row>
    <row r="169" spans="1:29" x14ac:dyDescent="0.35">
      <c r="A169" s="57"/>
      <c r="B169" s="57"/>
      <c r="C169" s="58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</row>
    <row r="170" spans="1:29" x14ac:dyDescent="0.35">
      <c r="A170" s="57"/>
      <c r="B170" s="57"/>
      <c r="C170" s="58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</row>
    <row r="171" spans="1:29" x14ac:dyDescent="0.35">
      <c r="A171" s="57"/>
      <c r="B171" s="57"/>
      <c r="C171" s="58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</row>
    <row r="172" spans="1:29" x14ac:dyDescent="0.35">
      <c r="A172" s="57"/>
      <c r="B172" s="57"/>
      <c r="C172" s="58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</row>
    <row r="173" spans="1:29" x14ac:dyDescent="0.35">
      <c r="A173" s="57"/>
      <c r="B173" s="57"/>
      <c r="C173" s="58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</row>
    <row r="174" spans="1:29" x14ac:dyDescent="0.35">
      <c r="A174" s="57"/>
      <c r="B174" s="57"/>
      <c r="C174" s="58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</row>
    <row r="175" spans="1:29" x14ac:dyDescent="0.35">
      <c r="A175" s="57"/>
      <c r="B175" s="57"/>
      <c r="C175" s="58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</row>
    <row r="176" spans="1:29" x14ac:dyDescent="0.35">
      <c r="A176" s="57"/>
      <c r="B176" s="57"/>
      <c r="C176" s="58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</row>
    <row r="177" spans="1:29" x14ac:dyDescent="0.35">
      <c r="A177" s="57"/>
      <c r="B177" s="57"/>
      <c r="C177" s="58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</row>
    <row r="178" spans="1:29" x14ac:dyDescent="0.35">
      <c r="A178" s="57"/>
      <c r="B178" s="57"/>
      <c r="C178" s="58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</row>
    <row r="179" spans="1:29" x14ac:dyDescent="0.35">
      <c r="A179" s="57"/>
      <c r="B179" s="57"/>
      <c r="C179" s="58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</row>
    <row r="180" spans="1:29" x14ac:dyDescent="0.35">
      <c r="A180" s="57"/>
      <c r="B180" s="57"/>
      <c r="C180" s="58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</row>
    <row r="181" spans="1:29" x14ac:dyDescent="0.35">
      <c r="A181" s="57"/>
      <c r="B181" s="57"/>
      <c r="C181" s="58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</row>
    <row r="182" spans="1:29" x14ac:dyDescent="0.35">
      <c r="A182" s="57"/>
      <c r="B182" s="57"/>
      <c r="C182" s="58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</row>
    <row r="183" spans="1:29" x14ac:dyDescent="0.35">
      <c r="A183" s="57"/>
      <c r="B183" s="57"/>
      <c r="C183" s="58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</row>
    <row r="184" spans="1:29" x14ac:dyDescent="0.35">
      <c r="A184" s="57"/>
      <c r="B184" s="57"/>
      <c r="C184" s="58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</row>
    <row r="185" spans="1:29" x14ac:dyDescent="0.35">
      <c r="A185" s="57"/>
      <c r="B185" s="57"/>
      <c r="C185" s="58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</row>
    <row r="186" spans="1:29" x14ac:dyDescent="0.35">
      <c r="A186" s="57"/>
      <c r="B186" s="57"/>
      <c r="C186" s="58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</row>
    <row r="187" spans="1:29" x14ac:dyDescent="0.35">
      <c r="A187" s="57"/>
      <c r="B187" s="57"/>
      <c r="C187" s="58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</row>
    <row r="188" spans="1:29" x14ac:dyDescent="0.35">
      <c r="A188" s="57"/>
      <c r="B188" s="57"/>
      <c r="C188" s="58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</row>
    <row r="189" spans="1:29" x14ac:dyDescent="0.35">
      <c r="A189" s="57"/>
      <c r="B189" s="57"/>
      <c r="C189" s="58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</row>
    <row r="190" spans="1:29" x14ac:dyDescent="0.35">
      <c r="A190" s="57"/>
      <c r="B190" s="57"/>
      <c r="C190" s="58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</row>
    <row r="191" spans="1:29" x14ac:dyDescent="0.35">
      <c r="A191" s="57"/>
      <c r="B191" s="57"/>
      <c r="C191" s="58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</row>
    <row r="192" spans="1:29" x14ac:dyDescent="0.35">
      <c r="A192" s="57"/>
      <c r="B192" s="57"/>
      <c r="C192" s="58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</row>
    <row r="193" spans="1:29" x14ac:dyDescent="0.35">
      <c r="A193" s="57"/>
      <c r="B193" s="57"/>
      <c r="C193" s="58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</row>
    <row r="194" spans="1:29" x14ac:dyDescent="0.35">
      <c r="A194" s="57"/>
      <c r="B194" s="57"/>
      <c r="C194" s="58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</row>
    <row r="195" spans="1:29" x14ac:dyDescent="0.35">
      <c r="A195" s="57"/>
      <c r="B195" s="57"/>
      <c r="C195" s="58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</row>
    <row r="196" spans="1:29" x14ac:dyDescent="0.35">
      <c r="A196" s="57"/>
      <c r="B196" s="57"/>
      <c r="C196" s="58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</row>
    <row r="197" spans="1:29" x14ac:dyDescent="0.35">
      <c r="A197" s="57"/>
      <c r="B197" s="57"/>
      <c r="C197" s="58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</row>
    <row r="198" spans="1:29" x14ac:dyDescent="0.35">
      <c r="A198" s="57"/>
      <c r="B198" s="57"/>
      <c r="C198" s="58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</row>
    <row r="199" spans="1:29" x14ac:dyDescent="0.35">
      <c r="A199" s="57"/>
      <c r="B199" s="57"/>
      <c r="C199" s="58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</row>
    <row r="200" spans="1:29" x14ac:dyDescent="0.35">
      <c r="A200" s="57"/>
      <c r="B200" s="57"/>
      <c r="C200" s="58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</row>
    <row r="201" spans="1:29" x14ac:dyDescent="0.35">
      <c r="A201" s="57"/>
      <c r="B201" s="57"/>
      <c r="C201" s="58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</row>
    <row r="202" spans="1:29" x14ac:dyDescent="0.35">
      <c r="A202" s="57"/>
      <c r="B202" s="57"/>
      <c r="C202" s="58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</row>
    <row r="203" spans="1:29" x14ac:dyDescent="0.35">
      <c r="A203" s="57"/>
      <c r="B203" s="57"/>
      <c r="C203" s="58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</row>
    <row r="204" spans="1:29" x14ac:dyDescent="0.35">
      <c r="A204" s="57"/>
      <c r="B204" s="57"/>
      <c r="C204" s="58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</row>
    <row r="205" spans="1:29" x14ac:dyDescent="0.35">
      <c r="A205" s="57"/>
      <c r="B205" s="57"/>
      <c r="C205" s="58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</row>
    <row r="206" spans="1:29" x14ac:dyDescent="0.35">
      <c r="A206" s="57"/>
      <c r="B206" s="57"/>
      <c r="C206" s="58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</row>
    <row r="207" spans="1:29" x14ac:dyDescent="0.35">
      <c r="A207" s="57"/>
      <c r="B207" s="57"/>
      <c r="C207" s="58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</row>
    <row r="208" spans="1:29" x14ac:dyDescent="0.35">
      <c r="A208" s="57"/>
      <c r="B208" s="57"/>
      <c r="C208" s="58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</row>
    <row r="209" spans="1:29" x14ac:dyDescent="0.35">
      <c r="A209" s="57"/>
      <c r="B209" s="57"/>
      <c r="C209" s="58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</row>
    <row r="210" spans="1:29" x14ac:dyDescent="0.35">
      <c r="A210" s="57"/>
      <c r="B210" s="57"/>
      <c r="C210" s="58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</row>
    <row r="211" spans="1:29" x14ac:dyDescent="0.35">
      <c r="A211" s="57"/>
      <c r="B211" s="57"/>
      <c r="C211" s="58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</row>
    <row r="212" spans="1:29" x14ac:dyDescent="0.35">
      <c r="A212" s="57"/>
      <c r="B212" s="57"/>
      <c r="C212" s="58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</row>
    <row r="213" spans="1:29" x14ac:dyDescent="0.35">
      <c r="A213" s="57"/>
      <c r="B213" s="57"/>
      <c r="C213" s="58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</row>
    <row r="214" spans="1:29" x14ac:dyDescent="0.35">
      <c r="A214" s="57"/>
      <c r="B214" s="57"/>
      <c r="C214" s="58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</row>
    <row r="215" spans="1:29" x14ac:dyDescent="0.35">
      <c r="A215" s="57"/>
      <c r="B215" s="57"/>
      <c r="C215" s="58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</row>
    <row r="216" spans="1:29" x14ac:dyDescent="0.35">
      <c r="A216" s="57"/>
      <c r="B216" s="57"/>
      <c r="C216" s="58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</row>
    <row r="217" spans="1:29" x14ac:dyDescent="0.35">
      <c r="A217" s="57"/>
      <c r="B217" s="57"/>
      <c r="C217" s="58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</row>
    <row r="218" spans="1:29" x14ac:dyDescent="0.35">
      <c r="A218" s="57"/>
      <c r="B218" s="57"/>
      <c r="C218" s="58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</row>
    <row r="219" spans="1:29" x14ac:dyDescent="0.35">
      <c r="A219" s="57"/>
      <c r="B219" s="57"/>
      <c r="C219" s="58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</row>
    <row r="220" spans="1:29" x14ac:dyDescent="0.35">
      <c r="A220" s="57"/>
      <c r="B220" s="57"/>
      <c r="C220" s="58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</row>
    <row r="221" spans="1:29" x14ac:dyDescent="0.35">
      <c r="A221" s="57"/>
      <c r="B221" s="57"/>
      <c r="C221" s="58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</row>
    <row r="222" spans="1:29" x14ac:dyDescent="0.35">
      <c r="A222" s="57"/>
      <c r="B222" s="57"/>
      <c r="C222" s="58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</row>
    <row r="223" spans="1:29" x14ac:dyDescent="0.35">
      <c r="A223" s="57"/>
      <c r="B223" s="57"/>
      <c r="C223" s="58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</row>
    <row r="224" spans="1:29" x14ac:dyDescent="0.35">
      <c r="A224" s="57"/>
      <c r="B224" s="57"/>
      <c r="C224" s="58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</row>
    <row r="225" spans="1:29" x14ac:dyDescent="0.35">
      <c r="A225" s="57"/>
      <c r="B225" s="57"/>
      <c r="C225" s="58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</row>
    <row r="226" spans="1:29" x14ac:dyDescent="0.35">
      <c r="A226" s="57"/>
      <c r="B226" s="57"/>
      <c r="C226" s="58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</row>
    <row r="227" spans="1:29" x14ac:dyDescent="0.35">
      <c r="A227" s="57"/>
      <c r="B227" s="57"/>
      <c r="C227" s="58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</row>
    <row r="228" spans="1:29" x14ac:dyDescent="0.35">
      <c r="A228" s="57"/>
      <c r="B228" s="57"/>
      <c r="C228" s="58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</row>
    <row r="229" spans="1:29" x14ac:dyDescent="0.35">
      <c r="A229" s="57"/>
      <c r="B229" s="57"/>
      <c r="C229" s="58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</row>
    <row r="230" spans="1:29" x14ac:dyDescent="0.35">
      <c r="A230" s="57"/>
      <c r="B230" s="57"/>
      <c r="C230" s="58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</row>
    <row r="231" spans="1:29" x14ac:dyDescent="0.35">
      <c r="A231" s="57"/>
      <c r="B231" s="57"/>
      <c r="C231" s="58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</row>
    <row r="232" spans="1:29" x14ac:dyDescent="0.35">
      <c r="A232" s="57"/>
      <c r="B232" s="57"/>
      <c r="C232" s="58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</row>
    <row r="233" spans="1:29" x14ac:dyDescent="0.35">
      <c r="A233" s="57"/>
      <c r="B233" s="57"/>
      <c r="C233" s="58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</row>
    <row r="234" spans="1:29" x14ac:dyDescent="0.35">
      <c r="A234" s="57"/>
      <c r="B234" s="57"/>
      <c r="C234" s="58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</row>
    <row r="235" spans="1:29" x14ac:dyDescent="0.35">
      <c r="A235" s="57"/>
      <c r="B235" s="57"/>
      <c r="C235" s="58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</row>
    <row r="236" spans="1:29" x14ac:dyDescent="0.35">
      <c r="A236" s="57"/>
      <c r="B236" s="57"/>
      <c r="C236" s="58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</row>
    <row r="237" spans="1:29" x14ac:dyDescent="0.35">
      <c r="A237" s="57"/>
      <c r="B237" s="57"/>
      <c r="C237" s="58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</row>
    <row r="238" spans="1:29" x14ac:dyDescent="0.35">
      <c r="A238" s="57"/>
      <c r="B238" s="57"/>
      <c r="C238" s="58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</row>
    <row r="239" spans="1:29" x14ac:dyDescent="0.35">
      <c r="A239" s="57"/>
      <c r="B239" s="57"/>
      <c r="C239" s="58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</row>
    <row r="240" spans="1:29" x14ac:dyDescent="0.35">
      <c r="A240" s="57"/>
      <c r="B240" s="57"/>
      <c r="C240" s="58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</row>
    <row r="241" spans="1:29" x14ac:dyDescent="0.35">
      <c r="A241" s="57"/>
      <c r="B241" s="57"/>
      <c r="C241" s="58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</row>
    <row r="242" spans="1:29" x14ac:dyDescent="0.35">
      <c r="A242" s="57"/>
      <c r="B242" s="57"/>
      <c r="C242" s="58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</row>
    <row r="243" spans="1:29" x14ac:dyDescent="0.35">
      <c r="A243" s="57"/>
      <c r="B243" s="57"/>
      <c r="C243" s="58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</row>
    <row r="244" spans="1:29" x14ac:dyDescent="0.35">
      <c r="A244" s="57"/>
      <c r="B244" s="57"/>
      <c r="C244" s="58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</row>
    <row r="245" spans="1:29" x14ac:dyDescent="0.35">
      <c r="A245" s="57"/>
      <c r="B245" s="57"/>
      <c r="C245" s="58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</row>
    <row r="246" spans="1:29" x14ac:dyDescent="0.35">
      <c r="A246" s="57"/>
      <c r="B246" s="57"/>
      <c r="C246" s="58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</row>
    <row r="247" spans="1:29" x14ac:dyDescent="0.35">
      <c r="A247" s="57"/>
      <c r="B247" s="57"/>
      <c r="C247" s="58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</row>
    <row r="248" spans="1:29" x14ac:dyDescent="0.35">
      <c r="A248" s="57"/>
      <c r="B248" s="57"/>
      <c r="C248" s="58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</row>
    <row r="249" spans="1:29" x14ac:dyDescent="0.35">
      <c r="A249" s="57"/>
      <c r="B249" s="57"/>
      <c r="C249" s="58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</row>
    <row r="250" spans="1:29" x14ac:dyDescent="0.35">
      <c r="A250" s="57"/>
      <c r="B250" s="57"/>
      <c r="C250" s="58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</row>
    <row r="251" spans="1:29" x14ac:dyDescent="0.35">
      <c r="A251" s="57"/>
      <c r="B251" s="57"/>
      <c r="C251" s="58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</row>
    <row r="252" spans="1:29" x14ac:dyDescent="0.35">
      <c r="A252" s="57"/>
      <c r="B252" s="57"/>
      <c r="C252" s="58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</row>
    <row r="253" spans="1:29" x14ac:dyDescent="0.35">
      <c r="A253" s="57"/>
      <c r="B253" s="57"/>
      <c r="C253" s="58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</row>
    <row r="254" spans="1:29" x14ac:dyDescent="0.35">
      <c r="A254" s="57"/>
      <c r="B254" s="57"/>
      <c r="C254" s="58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</row>
    <row r="255" spans="1:29" x14ac:dyDescent="0.35">
      <c r="A255" s="57"/>
      <c r="B255" s="57"/>
      <c r="C255" s="58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</row>
    <row r="256" spans="1:29" x14ac:dyDescent="0.35">
      <c r="A256" s="57"/>
      <c r="B256" s="57"/>
      <c r="C256" s="58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</row>
    <row r="257" spans="1:29" x14ac:dyDescent="0.35">
      <c r="A257" s="57"/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</row>
    <row r="258" spans="1:29" x14ac:dyDescent="0.35">
      <c r="A258" s="57"/>
      <c r="B258" s="57"/>
      <c r="C258" s="58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</row>
    <row r="259" spans="1:29" x14ac:dyDescent="0.35">
      <c r="A259" s="57"/>
      <c r="B259" s="57"/>
      <c r="C259" s="58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</row>
    <row r="260" spans="1:29" x14ac:dyDescent="0.35">
      <c r="A260" s="57"/>
      <c r="B260" s="57"/>
      <c r="C260" s="58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</row>
    <row r="261" spans="1:29" x14ac:dyDescent="0.35">
      <c r="A261" s="57"/>
      <c r="B261" s="57"/>
      <c r="C261" s="58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</row>
    <row r="262" spans="1:29" x14ac:dyDescent="0.35">
      <c r="A262" s="57"/>
      <c r="B262" s="57"/>
      <c r="C262" s="58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</row>
    <row r="263" spans="1:29" x14ac:dyDescent="0.35">
      <c r="A263" s="57"/>
      <c r="B263" s="57"/>
      <c r="C263" s="58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</row>
    <row r="264" spans="1:29" x14ac:dyDescent="0.35">
      <c r="A264" s="57"/>
      <c r="B264" s="57"/>
      <c r="C264" s="58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</row>
    <row r="265" spans="1:29" x14ac:dyDescent="0.35">
      <c r="A265" s="57"/>
      <c r="B265" s="57"/>
      <c r="C265" s="58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</row>
    <row r="266" spans="1:29" x14ac:dyDescent="0.35">
      <c r="A266" s="57"/>
      <c r="B266" s="57"/>
      <c r="C266" s="58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</row>
    <row r="267" spans="1:29" x14ac:dyDescent="0.35">
      <c r="A267" s="57"/>
      <c r="B267" s="57"/>
      <c r="C267" s="58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</row>
    <row r="268" spans="1:29" x14ac:dyDescent="0.35">
      <c r="A268" s="57"/>
      <c r="B268" s="57"/>
      <c r="C268" s="58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</row>
    <row r="269" spans="1:29" x14ac:dyDescent="0.35">
      <c r="A269" s="57"/>
      <c r="B269" s="57"/>
      <c r="C269" s="58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</row>
    <row r="270" spans="1:29" x14ac:dyDescent="0.35">
      <c r="A270" s="57"/>
      <c r="B270" s="57"/>
      <c r="C270" s="58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</row>
    <row r="271" spans="1:29" x14ac:dyDescent="0.35">
      <c r="A271" s="57"/>
      <c r="B271" s="57"/>
      <c r="C271" s="58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</row>
    <row r="272" spans="1:29" x14ac:dyDescent="0.35">
      <c r="A272" s="57"/>
      <c r="B272" s="57"/>
      <c r="C272" s="58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</row>
    <row r="273" spans="1:29" x14ac:dyDescent="0.35">
      <c r="A273" s="57"/>
      <c r="B273" s="57"/>
      <c r="C273" s="58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</row>
    <row r="274" spans="1:29" x14ac:dyDescent="0.35">
      <c r="A274" s="57"/>
      <c r="B274" s="57"/>
      <c r="C274" s="58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</row>
    <row r="275" spans="1:29" x14ac:dyDescent="0.35">
      <c r="A275" s="57"/>
      <c r="B275" s="57"/>
      <c r="C275" s="58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</row>
    <row r="276" spans="1:29" x14ac:dyDescent="0.35">
      <c r="A276" s="57"/>
      <c r="B276" s="57"/>
      <c r="C276" s="58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</row>
    <row r="277" spans="1:29" x14ac:dyDescent="0.35">
      <c r="A277" s="57"/>
      <c r="B277" s="57"/>
      <c r="C277" s="58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</row>
    <row r="278" spans="1:29" x14ac:dyDescent="0.35">
      <c r="A278" s="57"/>
      <c r="B278" s="57"/>
      <c r="C278" s="58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</row>
    <row r="279" spans="1:29" x14ac:dyDescent="0.35">
      <c r="A279" s="57"/>
      <c r="B279" s="57"/>
      <c r="C279" s="58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</row>
    <row r="280" spans="1:29" x14ac:dyDescent="0.35">
      <c r="A280" s="57"/>
      <c r="B280" s="57"/>
      <c r="C280" s="58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</row>
    <row r="281" spans="1:29" x14ac:dyDescent="0.35">
      <c r="A281" s="57"/>
      <c r="B281" s="57"/>
      <c r="C281" s="58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</row>
    <row r="282" spans="1:29" x14ac:dyDescent="0.35">
      <c r="A282" s="57"/>
      <c r="B282" s="57"/>
      <c r="C282" s="58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</row>
    <row r="283" spans="1:29" x14ac:dyDescent="0.35">
      <c r="A283" s="57"/>
      <c r="B283" s="57"/>
      <c r="C283" s="58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</row>
    <row r="284" spans="1:29" x14ac:dyDescent="0.35">
      <c r="A284" s="57"/>
      <c r="B284" s="57"/>
      <c r="C284" s="58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</row>
    <row r="285" spans="1:29" x14ac:dyDescent="0.35">
      <c r="A285" s="57"/>
      <c r="B285" s="57"/>
      <c r="C285" s="58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</row>
    <row r="286" spans="1:29" x14ac:dyDescent="0.35">
      <c r="A286" s="57"/>
      <c r="B286" s="57"/>
      <c r="C286" s="58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</row>
    <row r="287" spans="1:29" x14ac:dyDescent="0.35">
      <c r="A287" s="57"/>
      <c r="B287" s="57"/>
      <c r="C287" s="58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</row>
    <row r="288" spans="1:29" x14ac:dyDescent="0.35">
      <c r="A288" s="57"/>
      <c r="B288" s="57"/>
      <c r="C288" s="58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</row>
    <row r="289" spans="1:29" x14ac:dyDescent="0.35">
      <c r="A289" s="57"/>
      <c r="B289" s="57"/>
      <c r="C289" s="58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</row>
    <row r="290" spans="1:29" x14ac:dyDescent="0.35">
      <c r="A290" s="57"/>
      <c r="B290" s="57"/>
      <c r="C290" s="58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</row>
    <row r="291" spans="1:29" x14ac:dyDescent="0.35">
      <c r="A291" s="57"/>
      <c r="B291" s="57"/>
      <c r="C291" s="58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</row>
    <row r="292" spans="1:29" x14ac:dyDescent="0.35">
      <c r="A292" s="57"/>
      <c r="B292" s="57"/>
      <c r="C292" s="58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</row>
    <row r="293" spans="1:29" x14ac:dyDescent="0.35">
      <c r="A293" s="57"/>
      <c r="B293" s="57"/>
      <c r="C293" s="58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</row>
    <row r="294" spans="1:29" x14ac:dyDescent="0.35">
      <c r="A294" s="57"/>
      <c r="B294" s="57"/>
      <c r="C294" s="58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</row>
    <row r="295" spans="1:29" x14ac:dyDescent="0.35">
      <c r="A295" s="57"/>
      <c r="B295" s="57"/>
      <c r="C295" s="58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</row>
    <row r="296" spans="1:29" x14ac:dyDescent="0.35">
      <c r="A296" s="57"/>
      <c r="B296" s="57"/>
      <c r="C296" s="58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</row>
    <row r="297" spans="1:29" x14ac:dyDescent="0.35">
      <c r="A297" s="57"/>
      <c r="B297" s="57"/>
      <c r="C297" s="58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</row>
    <row r="298" spans="1:29" x14ac:dyDescent="0.35">
      <c r="A298" s="57"/>
      <c r="B298" s="57"/>
      <c r="C298" s="58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</row>
    <row r="299" spans="1:29" x14ac:dyDescent="0.35">
      <c r="A299" s="57"/>
      <c r="B299" s="57"/>
      <c r="C299" s="58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</row>
    <row r="300" spans="1:29" x14ac:dyDescent="0.35">
      <c r="A300" s="57"/>
      <c r="B300" s="57"/>
      <c r="C300" s="58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</row>
    <row r="301" spans="1:29" x14ac:dyDescent="0.35">
      <c r="A301" s="57"/>
      <c r="B301" s="57"/>
      <c r="C301" s="58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</row>
    <row r="302" spans="1:29" x14ac:dyDescent="0.35">
      <c r="A302" s="57"/>
      <c r="B302" s="57"/>
      <c r="C302" s="58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</row>
    <row r="303" spans="1:29" x14ac:dyDescent="0.35">
      <c r="A303" s="57"/>
      <c r="B303" s="57"/>
      <c r="C303" s="58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</row>
    <row r="304" spans="1:29" x14ac:dyDescent="0.35">
      <c r="A304" s="57"/>
      <c r="B304" s="57"/>
      <c r="C304" s="58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</row>
    <row r="305" spans="1:29" x14ac:dyDescent="0.35">
      <c r="A305" s="57"/>
      <c r="B305" s="57"/>
      <c r="C305" s="58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</row>
    <row r="306" spans="1:29" x14ac:dyDescent="0.35">
      <c r="A306" s="57"/>
      <c r="B306" s="57"/>
      <c r="C306" s="58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</row>
    <row r="307" spans="1:29" x14ac:dyDescent="0.35">
      <c r="A307" s="57"/>
      <c r="B307" s="57"/>
      <c r="C307" s="58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</row>
    <row r="308" spans="1:29" x14ac:dyDescent="0.35">
      <c r="A308" s="57"/>
      <c r="B308" s="57"/>
      <c r="C308" s="58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</row>
    <row r="309" spans="1:29" x14ac:dyDescent="0.35">
      <c r="A309" s="57"/>
      <c r="B309" s="57"/>
      <c r="C309" s="58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</row>
    <row r="310" spans="1:29" x14ac:dyDescent="0.35">
      <c r="A310" s="57"/>
      <c r="B310" s="57"/>
      <c r="C310" s="58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</row>
    <row r="311" spans="1:29" x14ac:dyDescent="0.35">
      <c r="A311" s="57"/>
      <c r="B311" s="57"/>
      <c r="C311" s="58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</row>
    <row r="312" spans="1:29" x14ac:dyDescent="0.35">
      <c r="A312" s="57"/>
      <c r="B312" s="57"/>
      <c r="C312" s="58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</row>
    <row r="313" spans="1:29" x14ac:dyDescent="0.35">
      <c r="A313" s="57"/>
      <c r="B313" s="57"/>
      <c r="C313" s="58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</row>
    <row r="314" spans="1:29" x14ac:dyDescent="0.35">
      <c r="A314" s="57"/>
      <c r="B314" s="57"/>
      <c r="C314" s="58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</row>
    <row r="315" spans="1:29" x14ac:dyDescent="0.35">
      <c r="A315" s="57"/>
      <c r="B315" s="57"/>
      <c r="C315" s="58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</row>
    <row r="316" spans="1:29" x14ac:dyDescent="0.35">
      <c r="A316" s="57"/>
      <c r="B316" s="57"/>
      <c r="C316" s="58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</row>
    <row r="317" spans="1:29" x14ac:dyDescent="0.35">
      <c r="A317" s="57"/>
      <c r="B317" s="57"/>
      <c r="C317" s="58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</row>
    <row r="318" spans="1:29" x14ac:dyDescent="0.35">
      <c r="A318" s="57"/>
      <c r="B318" s="57"/>
      <c r="C318" s="58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</row>
    <row r="319" spans="1:29" x14ac:dyDescent="0.35">
      <c r="A319" s="57"/>
      <c r="B319" s="57"/>
      <c r="C319" s="58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</row>
    <row r="320" spans="1:29" x14ac:dyDescent="0.35">
      <c r="A320" s="57"/>
      <c r="B320" s="57"/>
      <c r="C320" s="58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</row>
    <row r="321" spans="1:29" x14ac:dyDescent="0.35">
      <c r="A321" s="57"/>
      <c r="B321" s="57"/>
      <c r="C321" s="58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</row>
    <row r="322" spans="1:29" x14ac:dyDescent="0.35">
      <c r="A322" s="57"/>
      <c r="B322" s="57"/>
      <c r="C322" s="58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</row>
    <row r="323" spans="1:29" x14ac:dyDescent="0.35">
      <c r="A323" s="57"/>
      <c r="B323" s="57"/>
      <c r="C323" s="58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</row>
    <row r="324" spans="1:29" x14ac:dyDescent="0.35">
      <c r="A324" s="57"/>
      <c r="B324" s="57"/>
      <c r="C324" s="58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</row>
    <row r="325" spans="1:29" x14ac:dyDescent="0.35">
      <c r="A325" s="57"/>
      <c r="B325" s="57"/>
      <c r="C325" s="58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</row>
    <row r="326" spans="1:29" x14ac:dyDescent="0.35">
      <c r="A326" s="57"/>
      <c r="B326" s="57"/>
      <c r="C326" s="58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</row>
    <row r="327" spans="1:29" x14ac:dyDescent="0.35">
      <c r="A327" s="57"/>
      <c r="B327" s="57"/>
      <c r="C327" s="58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</row>
    <row r="328" spans="1:29" x14ac:dyDescent="0.35">
      <c r="A328" s="57"/>
      <c r="B328" s="57"/>
      <c r="C328" s="58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</row>
    <row r="329" spans="1:29" x14ac:dyDescent="0.35">
      <c r="A329" s="57"/>
      <c r="B329" s="57"/>
      <c r="C329" s="58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</row>
    <row r="330" spans="1:29" x14ac:dyDescent="0.35">
      <c r="A330" s="57"/>
      <c r="B330" s="57"/>
      <c r="C330" s="58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</row>
    <row r="331" spans="1:29" x14ac:dyDescent="0.35">
      <c r="A331" s="57"/>
      <c r="B331" s="57"/>
      <c r="C331" s="58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</row>
    <row r="332" spans="1:29" x14ac:dyDescent="0.35">
      <c r="A332" s="57"/>
      <c r="B332" s="57"/>
      <c r="C332" s="58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</row>
    <row r="333" spans="1:29" x14ac:dyDescent="0.35">
      <c r="A333" s="57"/>
      <c r="B333" s="57"/>
      <c r="C333" s="58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</row>
    <row r="334" spans="1:29" x14ac:dyDescent="0.35">
      <c r="A334" s="57"/>
      <c r="B334" s="57"/>
      <c r="C334" s="58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</row>
    <row r="335" spans="1:29" x14ac:dyDescent="0.35">
      <c r="A335" s="57"/>
      <c r="B335" s="57"/>
      <c r="C335" s="58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</row>
    <row r="336" spans="1:29" x14ac:dyDescent="0.35">
      <c r="A336" s="57"/>
      <c r="B336" s="57"/>
      <c r="C336" s="58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</row>
    <row r="337" spans="1:29" x14ac:dyDescent="0.35">
      <c r="A337" s="57"/>
      <c r="B337" s="57"/>
      <c r="C337" s="58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</row>
    <row r="338" spans="1:29" x14ac:dyDescent="0.35">
      <c r="A338" s="57"/>
      <c r="B338" s="57"/>
      <c r="C338" s="58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</row>
    <row r="339" spans="1:29" x14ac:dyDescent="0.35">
      <c r="A339" s="57"/>
      <c r="B339" s="57"/>
      <c r="C339" s="58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</row>
    <row r="340" spans="1:29" x14ac:dyDescent="0.35">
      <c r="A340" s="57"/>
      <c r="B340" s="57"/>
      <c r="C340" s="58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</row>
    <row r="341" spans="1:29" x14ac:dyDescent="0.35">
      <c r="A341" s="57"/>
      <c r="B341" s="57"/>
      <c r="C341" s="58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</row>
    <row r="342" spans="1:29" x14ac:dyDescent="0.35">
      <c r="A342" s="57"/>
      <c r="B342" s="57"/>
      <c r="C342" s="58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</row>
    <row r="343" spans="1:29" x14ac:dyDescent="0.35">
      <c r="A343" s="57"/>
      <c r="B343" s="57"/>
      <c r="C343" s="58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</row>
    <row r="344" spans="1:29" x14ac:dyDescent="0.35">
      <c r="A344" s="57"/>
      <c r="B344" s="57"/>
      <c r="C344" s="58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</row>
    <row r="345" spans="1:29" x14ac:dyDescent="0.35">
      <c r="A345" s="57"/>
      <c r="B345" s="57"/>
      <c r="C345" s="58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</row>
    <row r="346" spans="1:29" x14ac:dyDescent="0.35">
      <c r="A346" s="57"/>
      <c r="B346" s="57"/>
      <c r="C346" s="58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</row>
    <row r="347" spans="1:29" x14ac:dyDescent="0.35">
      <c r="A347" s="57"/>
      <c r="B347" s="57"/>
      <c r="C347" s="58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</row>
    <row r="348" spans="1:29" x14ac:dyDescent="0.35">
      <c r="A348" s="57"/>
      <c r="B348" s="57"/>
      <c r="C348" s="58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</row>
    <row r="349" spans="1:29" x14ac:dyDescent="0.35">
      <c r="A349" s="57"/>
      <c r="B349" s="57"/>
      <c r="C349" s="58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</row>
    <row r="350" spans="1:29" x14ac:dyDescent="0.35">
      <c r="A350" s="57"/>
      <c r="B350" s="57"/>
      <c r="C350" s="58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</row>
    <row r="351" spans="1:29" x14ac:dyDescent="0.35">
      <c r="A351" s="57"/>
      <c r="B351" s="57"/>
      <c r="C351" s="58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</row>
    <row r="352" spans="1:29" x14ac:dyDescent="0.35">
      <c r="A352" s="57"/>
      <c r="B352" s="57"/>
      <c r="C352" s="58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</row>
    <row r="353" spans="1:29" x14ac:dyDescent="0.35">
      <c r="A353" s="57"/>
      <c r="B353" s="57"/>
      <c r="C353" s="58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</row>
    <row r="354" spans="1:29" x14ac:dyDescent="0.35">
      <c r="A354" s="57"/>
      <c r="B354" s="57"/>
      <c r="C354" s="58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</row>
    <row r="355" spans="1:29" x14ac:dyDescent="0.35">
      <c r="A355" s="57"/>
      <c r="B355" s="57"/>
      <c r="C355" s="58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</row>
    <row r="356" spans="1:29" x14ac:dyDescent="0.35">
      <c r="A356" s="57"/>
      <c r="B356" s="57"/>
      <c r="C356" s="58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</row>
    <row r="357" spans="1:29" x14ac:dyDescent="0.35">
      <c r="A357" s="57"/>
      <c r="B357" s="57"/>
      <c r="C357" s="58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</row>
    <row r="358" spans="1:29" x14ac:dyDescent="0.35">
      <c r="A358" s="57"/>
      <c r="B358" s="57"/>
      <c r="C358" s="58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</row>
    <row r="359" spans="1:29" x14ac:dyDescent="0.35">
      <c r="A359" s="57"/>
      <c r="B359" s="57"/>
      <c r="C359" s="58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</row>
    <row r="360" spans="1:29" x14ac:dyDescent="0.35">
      <c r="A360" s="57"/>
      <c r="B360" s="57"/>
      <c r="C360" s="58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</row>
    <row r="361" spans="1:29" x14ac:dyDescent="0.35">
      <c r="A361" s="57"/>
      <c r="B361" s="57"/>
      <c r="C361" s="58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</row>
    <row r="362" spans="1:29" x14ac:dyDescent="0.35">
      <c r="A362" s="57"/>
      <c r="B362" s="57"/>
      <c r="C362" s="58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</row>
    <row r="363" spans="1:29" x14ac:dyDescent="0.35">
      <c r="A363" s="57"/>
      <c r="B363" s="57"/>
      <c r="C363" s="58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</row>
    <row r="364" spans="1:29" x14ac:dyDescent="0.35">
      <c r="A364" s="57"/>
      <c r="B364" s="57"/>
      <c r="C364" s="58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</row>
    <row r="365" spans="1:29" x14ac:dyDescent="0.35">
      <c r="A365" s="57"/>
      <c r="B365" s="57"/>
      <c r="C365" s="58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</row>
    <row r="366" spans="1:29" x14ac:dyDescent="0.35">
      <c r="A366" s="57"/>
      <c r="B366" s="57"/>
      <c r="C366" s="58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</row>
    <row r="367" spans="1:29" x14ac:dyDescent="0.35">
      <c r="A367" s="57"/>
      <c r="B367" s="57"/>
      <c r="C367" s="58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</row>
    <row r="368" spans="1:29" x14ac:dyDescent="0.35">
      <c r="A368" s="57"/>
      <c r="B368" s="57"/>
      <c r="C368" s="58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</row>
    <row r="369" spans="1:29" x14ac:dyDescent="0.35">
      <c r="A369" s="57"/>
      <c r="B369" s="57"/>
      <c r="C369" s="58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</row>
    <row r="370" spans="1:29" x14ac:dyDescent="0.35">
      <c r="A370" s="57"/>
      <c r="B370" s="57"/>
      <c r="C370" s="58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</row>
    <row r="371" spans="1:29" x14ac:dyDescent="0.35">
      <c r="A371" s="57"/>
      <c r="B371" s="57"/>
      <c r="C371" s="58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</row>
    <row r="372" spans="1:29" x14ac:dyDescent="0.35">
      <c r="A372" s="57"/>
      <c r="B372" s="57"/>
      <c r="C372" s="58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</row>
    <row r="373" spans="1:29" x14ac:dyDescent="0.35">
      <c r="A373" s="57"/>
      <c r="B373" s="57"/>
      <c r="C373" s="58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</row>
    <row r="374" spans="1:29" x14ac:dyDescent="0.35">
      <c r="A374" s="57"/>
      <c r="B374" s="57"/>
      <c r="C374" s="58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</row>
    <row r="375" spans="1:29" x14ac:dyDescent="0.35">
      <c r="A375" s="57"/>
      <c r="B375" s="57"/>
      <c r="C375" s="58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</row>
    <row r="376" spans="1:29" x14ac:dyDescent="0.35">
      <c r="A376" s="57"/>
      <c r="B376" s="57"/>
      <c r="C376" s="58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</row>
    <row r="377" spans="1:29" x14ac:dyDescent="0.35">
      <c r="A377" s="57"/>
      <c r="B377" s="57"/>
      <c r="C377" s="58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</row>
    <row r="378" spans="1:29" x14ac:dyDescent="0.35">
      <c r="A378" s="57"/>
      <c r="B378" s="57"/>
      <c r="C378" s="58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</row>
    <row r="379" spans="1:29" x14ac:dyDescent="0.35">
      <c r="A379" s="57"/>
      <c r="B379" s="57"/>
      <c r="C379" s="58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</row>
    <row r="380" spans="1:29" x14ac:dyDescent="0.35">
      <c r="A380" s="57"/>
      <c r="B380" s="57"/>
      <c r="C380" s="58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</row>
    <row r="381" spans="1:29" x14ac:dyDescent="0.35">
      <c r="A381" s="57"/>
      <c r="B381" s="57"/>
      <c r="C381" s="58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</row>
    <row r="382" spans="1:29" x14ac:dyDescent="0.35">
      <c r="A382" s="57"/>
      <c r="B382" s="57"/>
      <c r="C382" s="58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</row>
    <row r="383" spans="1:29" x14ac:dyDescent="0.35">
      <c r="A383" s="57"/>
      <c r="B383" s="57"/>
      <c r="C383" s="58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</row>
    <row r="384" spans="1:29" x14ac:dyDescent="0.35">
      <c r="A384" s="57"/>
      <c r="B384" s="57"/>
      <c r="C384" s="58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</row>
    <row r="385" spans="1:29" x14ac:dyDescent="0.35">
      <c r="A385" s="57"/>
      <c r="B385" s="57"/>
      <c r="C385" s="58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</row>
    <row r="386" spans="1:29" x14ac:dyDescent="0.35">
      <c r="A386" s="57"/>
      <c r="B386" s="57"/>
      <c r="C386" s="58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</row>
    <row r="387" spans="1:29" x14ac:dyDescent="0.35">
      <c r="A387" s="57"/>
      <c r="B387" s="57"/>
      <c r="C387" s="58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</row>
    <row r="388" spans="1:29" x14ac:dyDescent="0.35">
      <c r="A388" s="57"/>
      <c r="B388" s="57"/>
      <c r="C388" s="58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</row>
    <row r="389" spans="1:29" x14ac:dyDescent="0.35">
      <c r="A389" s="57"/>
      <c r="B389" s="57"/>
      <c r="C389" s="58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</row>
    <row r="390" spans="1:29" x14ac:dyDescent="0.35">
      <c r="A390" s="57"/>
      <c r="B390" s="57"/>
      <c r="C390" s="58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</row>
    <row r="391" spans="1:29" x14ac:dyDescent="0.35">
      <c r="A391" s="57"/>
      <c r="B391" s="57"/>
      <c r="C391" s="58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</row>
    <row r="392" spans="1:29" x14ac:dyDescent="0.35">
      <c r="A392" s="57"/>
      <c r="B392" s="57"/>
      <c r="C392" s="58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</row>
    <row r="393" spans="1:29" x14ac:dyDescent="0.35">
      <c r="A393" s="57"/>
      <c r="B393" s="57"/>
      <c r="C393" s="58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</row>
    <row r="394" spans="1:29" x14ac:dyDescent="0.35">
      <c r="A394" s="57"/>
      <c r="B394" s="57"/>
      <c r="C394" s="58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</row>
    <row r="395" spans="1:29" x14ac:dyDescent="0.35">
      <c r="A395" s="57"/>
      <c r="B395" s="57"/>
      <c r="C395" s="58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</row>
    <row r="396" spans="1:29" x14ac:dyDescent="0.35">
      <c r="A396" s="57"/>
      <c r="B396" s="57"/>
      <c r="C396" s="58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</row>
    <row r="397" spans="1:29" x14ac:dyDescent="0.35">
      <c r="A397" s="57"/>
      <c r="B397" s="57"/>
      <c r="C397" s="58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</row>
    <row r="398" spans="1:29" x14ac:dyDescent="0.35">
      <c r="A398" s="57"/>
      <c r="B398" s="57"/>
      <c r="C398" s="58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</row>
    <row r="399" spans="1:29" x14ac:dyDescent="0.35">
      <c r="A399" s="57"/>
      <c r="B399" s="57"/>
      <c r="C399" s="58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</row>
    <row r="400" spans="1:29" x14ac:dyDescent="0.35">
      <c r="A400" s="57"/>
      <c r="B400" s="57"/>
      <c r="C400" s="58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</row>
    <row r="401" spans="1:29" x14ac:dyDescent="0.35">
      <c r="A401" s="57"/>
      <c r="B401" s="57"/>
      <c r="C401" s="58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</row>
    <row r="402" spans="1:29" x14ac:dyDescent="0.35">
      <c r="A402" s="57"/>
      <c r="B402" s="57"/>
      <c r="C402" s="58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</row>
    <row r="403" spans="1:29" x14ac:dyDescent="0.35">
      <c r="A403" s="57"/>
      <c r="B403" s="57"/>
      <c r="C403" s="58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</row>
    <row r="404" spans="1:29" x14ac:dyDescent="0.35">
      <c r="A404" s="57"/>
      <c r="B404" s="57"/>
      <c r="C404" s="58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</row>
    <row r="405" spans="1:29" x14ac:dyDescent="0.35">
      <c r="A405" s="57"/>
      <c r="B405" s="57"/>
      <c r="C405" s="58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</row>
    <row r="406" spans="1:29" x14ac:dyDescent="0.35">
      <c r="A406" s="57"/>
      <c r="B406" s="57"/>
      <c r="C406" s="58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</row>
    <row r="407" spans="1:29" x14ac:dyDescent="0.35">
      <c r="A407" s="57"/>
      <c r="B407" s="57"/>
      <c r="C407" s="58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</row>
    <row r="408" spans="1:29" x14ac:dyDescent="0.35">
      <c r="A408" s="57"/>
      <c r="B408" s="57"/>
      <c r="C408" s="58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</row>
    <row r="409" spans="1:29" x14ac:dyDescent="0.35">
      <c r="A409" s="57"/>
      <c r="B409" s="57"/>
      <c r="C409" s="58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</row>
    <row r="410" spans="1:29" x14ac:dyDescent="0.35">
      <c r="A410" s="57"/>
      <c r="B410" s="57"/>
      <c r="C410" s="58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</row>
    <row r="411" spans="1:29" x14ac:dyDescent="0.35">
      <c r="A411" s="57"/>
      <c r="B411" s="57"/>
      <c r="C411" s="58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</row>
    <row r="412" spans="1:29" x14ac:dyDescent="0.35">
      <c r="A412" s="57"/>
      <c r="B412" s="57"/>
      <c r="C412" s="58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</row>
    <row r="413" spans="1:29" x14ac:dyDescent="0.35">
      <c r="A413" s="57"/>
      <c r="B413" s="57"/>
      <c r="C413" s="58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</row>
    <row r="414" spans="1:29" x14ac:dyDescent="0.35">
      <c r="A414" s="57"/>
      <c r="B414" s="57"/>
      <c r="C414" s="58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</row>
    <row r="415" spans="1:29" x14ac:dyDescent="0.35">
      <c r="A415" s="57"/>
      <c r="B415" s="57"/>
      <c r="C415" s="58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</row>
    <row r="416" spans="1:29" x14ac:dyDescent="0.35">
      <c r="A416" s="57"/>
      <c r="B416" s="57"/>
      <c r="C416" s="58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</row>
    <row r="417" spans="1:29" x14ac:dyDescent="0.35">
      <c r="A417" s="57"/>
      <c r="B417" s="57"/>
      <c r="C417" s="58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</row>
    <row r="418" spans="1:29" x14ac:dyDescent="0.35">
      <c r="A418" s="57"/>
      <c r="B418" s="57"/>
      <c r="C418" s="58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</row>
    <row r="419" spans="1:29" x14ac:dyDescent="0.35">
      <c r="A419" s="57"/>
      <c r="B419" s="57"/>
      <c r="C419" s="58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</row>
    <row r="420" spans="1:29" x14ac:dyDescent="0.35">
      <c r="A420" s="57"/>
      <c r="B420" s="57"/>
      <c r="C420" s="58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</row>
    <row r="421" spans="1:29" x14ac:dyDescent="0.35">
      <c r="A421" s="57"/>
      <c r="B421" s="57"/>
      <c r="C421" s="58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</row>
    <row r="422" spans="1:29" x14ac:dyDescent="0.35">
      <c r="A422" s="57"/>
      <c r="B422" s="57"/>
      <c r="C422" s="58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</row>
    <row r="423" spans="1:29" x14ac:dyDescent="0.35">
      <c r="A423" s="57"/>
      <c r="B423" s="57"/>
      <c r="C423" s="58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</row>
    <row r="424" spans="1:29" x14ac:dyDescent="0.35">
      <c r="A424" s="57"/>
      <c r="B424" s="57"/>
      <c r="C424" s="58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</row>
    <row r="425" spans="1:29" x14ac:dyDescent="0.35">
      <c r="A425" s="57"/>
      <c r="B425" s="57"/>
      <c r="C425" s="58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</row>
    <row r="426" spans="1:29" x14ac:dyDescent="0.35">
      <c r="A426" s="57"/>
      <c r="B426" s="57"/>
      <c r="C426" s="58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</row>
    <row r="427" spans="1:29" x14ac:dyDescent="0.35">
      <c r="A427" s="57"/>
      <c r="B427" s="57"/>
      <c r="C427" s="58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</row>
    <row r="428" spans="1:29" x14ac:dyDescent="0.35">
      <c r="A428" s="57"/>
      <c r="B428" s="57"/>
      <c r="C428" s="58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</row>
    <row r="429" spans="1:29" x14ac:dyDescent="0.35">
      <c r="A429" s="57"/>
      <c r="B429" s="57"/>
      <c r="C429" s="58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</row>
    <row r="430" spans="1:29" x14ac:dyDescent="0.35">
      <c r="A430" s="57"/>
      <c r="B430" s="57"/>
      <c r="C430" s="58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</row>
    <row r="431" spans="1:29" x14ac:dyDescent="0.35">
      <c r="A431" s="57"/>
      <c r="B431" s="57"/>
      <c r="C431" s="58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</row>
    <row r="432" spans="1:29" x14ac:dyDescent="0.35">
      <c r="A432" s="57"/>
      <c r="B432" s="57"/>
      <c r="C432" s="58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</row>
    <row r="433" spans="1:29" x14ac:dyDescent="0.35">
      <c r="A433" s="57"/>
      <c r="B433" s="57"/>
      <c r="C433" s="58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</row>
    <row r="434" spans="1:29" x14ac:dyDescent="0.35">
      <c r="A434" s="57"/>
      <c r="B434" s="57"/>
      <c r="C434" s="58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</row>
    <row r="435" spans="1:29" x14ac:dyDescent="0.35">
      <c r="A435" s="57"/>
      <c r="B435" s="57"/>
      <c r="C435" s="58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</row>
    <row r="436" spans="1:29" x14ac:dyDescent="0.35">
      <c r="A436" s="57"/>
      <c r="B436" s="57"/>
      <c r="C436" s="58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</row>
    <row r="437" spans="1:29" x14ac:dyDescent="0.35">
      <c r="A437" s="57"/>
      <c r="B437" s="57"/>
      <c r="C437" s="58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</row>
    <row r="438" spans="1:29" x14ac:dyDescent="0.35">
      <c r="A438" s="57"/>
      <c r="B438" s="57"/>
      <c r="C438" s="58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</row>
    <row r="439" spans="1:29" x14ac:dyDescent="0.35">
      <c r="A439" s="57"/>
      <c r="B439" s="57"/>
      <c r="C439" s="58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</row>
    <row r="440" spans="1:29" x14ac:dyDescent="0.35">
      <c r="A440" s="57"/>
      <c r="B440" s="57"/>
      <c r="C440" s="58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</row>
    <row r="441" spans="1:29" x14ac:dyDescent="0.35">
      <c r="A441" s="57"/>
      <c r="B441" s="57"/>
      <c r="C441" s="58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</row>
    <row r="442" spans="1:29" x14ac:dyDescent="0.35">
      <c r="A442" s="57"/>
      <c r="B442" s="57"/>
      <c r="C442" s="58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</row>
    <row r="443" spans="1:29" x14ac:dyDescent="0.35">
      <c r="A443" s="57"/>
      <c r="B443" s="57"/>
      <c r="C443" s="58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</row>
    <row r="444" spans="1:29" x14ac:dyDescent="0.35">
      <c r="A444" s="57"/>
      <c r="B444" s="57"/>
      <c r="C444" s="58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</row>
    <row r="445" spans="1:29" x14ac:dyDescent="0.35">
      <c r="A445" s="57"/>
      <c r="B445" s="57"/>
      <c r="C445" s="58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</row>
    <row r="446" spans="1:29" x14ac:dyDescent="0.35">
      <c r="A446" s="57"/>
      <c r="B446" s="57"/>
      <c r="C446" s="58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</row>
    <row r="447" spans="1:29" x14ac:dyDescent="0.35">
      <c r="A447" s="57"/>
      <c r="B447" s="57"/>
      <c r="C447" s="58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</row>
    <row r="448" spans="1:29" x14ac:dyDescent="0.35">
      <c r="A448" s="57"/>
      <c r="B448" s="57"/>
      <c r="C448" s="58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</row>
    <row r="449" spans="1:29" x14ac:dyDescent="0.35">
      <c r="A449" s="57"/>
      <c r="B449" s="57"/>
      <c r="C449" s="58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</row>
    <row r="450" spans="1:29" x14ac:dyDescent="0.35">
      <c r="A450" s="57"/>
      <c r="B450" s="57"/>
      <c r="C450" s="58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</row>
    <row r="451" spans="1:29" x14ac:dyDescent="0.35">
      <c r="A451" s="57"/>
      <c r="B451" s="57"/>
      <c r="C451" s="58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</row>
    <row r="452" spans="1:29" x14ac:dyDescent="0.35">
      <c r="A452" s="57"/>
      <c r="B452" s="57"/>
      <c r="C452" s="58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</row>
    <row r="453" spans="1:29" x14ac:dyDescent="0.35">
      <c r="A453" s="57"/>
      <c r="B453" s="57"/>
      <c r="C453" s="58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</row>
    <row r="454" spans="1:29" x14ac:dyDescent="0.35">
      <c r="A454" s="57"/>
      <c r="B454" s="57"/>
      <c r="C454" s="58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</row>
    <row r="455" spans="1:29" x14ac:dyDescent="0.35">
      <c r="A455" s="57"/>
      <c r="B455" s="57"/>
      <c r="C455" s="58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</row>
    <row r="456" spans="1:29" x14ac:dyDescent="0.35">
      <c r="A456" s="57"/>
      <c r="B456" s="57"/>
      <c r="C456" s="58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</row>
    <row r="457" spans="1:29" x14ac:dyDescent="0.35">
      <c r="A457" s="57"/>
      <c r="B457" s="57"/>
      <c r="C457" s="58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</row>
    <row r="458" spans="1:29" x14ac:dyDescent="0.35">
      <c r="A458" s="57"/>
      <c r="B458" s="57"/>
      <c r="C458" s="58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</row>
    <row r="459" spans="1:29" x14ac:dyDescent="0.35">
      <c r="A459" s="57"/>
      <c r="B459" s="57"/>
      <c r="C459" s="58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</row>
    <row r="460" spans="1:29" x14ac:dyDescent="0.35">
      <c r="A460" s="57"/>
      <c r="B460" s="57"/>
      <c r="C460" s="58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</row>
    <row r="461" spans="1:29" x14ac:dyDescent="0.35">
      <c r="A461" s="57"/>
      <c r="B461" s="57"/>
      <c r="C461" s="58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</row>
    <row r="462" spans="1:29" x14ac:dyDescent="0.35">
      <c r="A462" s="57"/>
      <c r="B462" s="57"/>
      <c r="C462" s="58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</row>
    <row r="463" spans="1:29" x14ac:dyDescent="0.35">
      <c r="A463" s="57"/>
      <c r="B463" s="57"/>
      <c r="C463" s="58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</row>
    <row r="464" spans="1:29" x14ac:dyDescent="0.35">
      <c r="A464" s="57"/>
      <c r="B464" s="57"/>
      <c r="C464" s="58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</row>
    <row r="465" spans="1:29" x14ac:dyDescent="0.35">
      <c r="A465" s="57"/>
      <c r="B465" s="57"/>
      <c r="C465" s="58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</row>
    <row r="466" spans="1:29" x14ac:dyDescent="0.35">
      <c r="A466" s="57"/>
      <c r="B466" s="57"/>
      <c r="C466" s="58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</row>
    <row r="467" spans="1:29" x14ac:dyDescent="0.35">
      <c r="A467" s="57"/>
      <c r="B467" s="57"/>
      <c r="C467" s="58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</row>
    <row r="468" spans="1:29" x14ac:dyDescent="0.35">
      <c r="A468" s="57"/>
      <c r="B468" s="57"/>
      <c r="C468" s="58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</row>
    <row r="469" spans="1:29" x14ac:dyDescent="0.35">
      <c r="A469" s="57"/>
      <c r="B469" s="57"/>
      <c r="C469" s="58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</row>
    <row r="470" spans="1:29" x14ac:dyDescent="0.35">
      <c r="A470" s="57"/>
      <c r="B470" s="57"/>
      <c r="C470" s="58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</row>
    <row r="471" spans="1:29" x14ac:dyDescent="0.35">
      <c r="A471" s="57"/>
      <c r="B471" s="57"/>
      <c r="C471" s="58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</row>
    <row r="472" spans="1:29" x14ac:dyDescent="0.35">
      <c r="A472" s="57"/>
      <c r="B472" s="57"/>
      <c r="C472" s="58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</row>
    <row r="473" spans="1:29" x14ac:dyDescent="0.35">
      <c r="A473" s="57"/>
      <c r="B473" s="57"/>
      <c r="C473" s="58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</row>
    <row r="474" spans="1:29" x14ac:dyDescent="0.35">
      <c r="A474" s="57"/>
      <c r="B474" s="57"/>
      <c r="C474" s="58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</row>
    <row r="475" spans="1:29" x14ac:dyDescent="0.35">
      <c r="A475" s="57"/>
      <c r="B475" s="57"/>
      <c r="C475" s="58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</row>
    <row r="476" spans="1:29" x14ac:dyDescent="0.35">
      <c r="A476" s="57"/>
      <c r="B476" s="57"/>
      <c r="C476" s="58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</row>
    <row r="477" spans="1:29" x14ac:dyDescent="0.35">
      <c r="A477" s="57"/>
      <c r="B477" s="57"/>
      <c r="C477" s="58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</row>
    <row r="478" spans="1:29" x14ac:dyDescent="0.35">
      <c r="A478" s="57"/>
      <c r="B478" s="57"/>
      <c r="C478" s="58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</row>
    <row r="479" spans="1:29" x14ac:dyDescent="0.35">
      <c r="A479" s="57"/>
      <c r="B479" s="57"/>
      <c r="C479" s="58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</row>
    <row r="480" spans="1:29" x14ac:dyDescent="0.35">
      <c r="A480" s="57"/>
      <c r="B480" s="57"/>
      <c r="C480" s="58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</row>
    <row r="481" spans="1:29" x14ac:dyDescent="0.35">
      <c r="A481" s="57"/>
      <c r="B481" s="57"/>
      <c r="C481" s="58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</row>
    <row r="482" spans="1:29" x14ac:dyDescent="0.35">
      <c r="A482" s="57"/>
      <c r="B482" s="57"/>
      <c r="C482" s="58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</row>
    <row r="483" spans="1:29" x14ac:dyDescent="0.35">
      <c r="A483" s="57"/>
      <c r="B483" s="57"/>
      <c r="C483" s="58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</row>
    <row r="484" spans="1:29" x14ac:dyDescent="0.35">
      <c r="A484" s="57"/>
      <c r="B484" s="57"/>
      <c r="C484" s="58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</row>
    <row r="485" spans="1:29" x14ac:dyDescent="0.35">
      <c r="A485" s="57"/>
      <c r="B485" s="57"/>
      <c r="C485" s="58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</row>
    <row r="486" spans="1:29" x14ac:dyDescent="0.35">
      <c r="A486" s="57"/>
      <c r="B486" s="57"/>
      <c r="C486" s="58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</row>
    <row r="487" spans="1:29" x14ac:dyDescent="0.35">
      <c r="A487" s="57"/>
      <c r="B487" s="57"/>
      <c r="C487" s="58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</row>
    <row r="488" spans="1:29" x14ac:dyDescent="0.35">
      <c r="A488" s="57"/>
      <c r="B488" s="57"/>
      <c r="C488" s="58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</row>
    <row r="489" spans="1:29" x14ac:dyDescent="0.35">
      <c r="A489" s="57"/>
      <c r="B489" s="57"/>
      <c r="C489" s="58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</row>
    <row r="490" spans="1:29" x14ac:dyDescent="0.35">
      <c r="A490" s="57"/>
      <c r="B490" s="57"/>
      <c r="C490" s="58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</row>
    <row r="491" spans="1:29" x14ac:dyDescent="0.35">
      <c r="A491" s="57"/>
      <c r="B491" s="57"/>
      <c r="C491" s="58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</row>
    <row r="492" spans="1:29" x14ac:dyDescent="0.35">
      <c r="A492" s="57"/>
      <c r="B492" s="57"/>
      <c r="C492" s="58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</row>
    <row r="493" spans="1:29" x14ac:dyDescent="0.35">
      <c r="A493" s="57"/>
      <c r="B493" s="57"/>
      <c r="C493" s="58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</row>
    <row r="494" spans="1:29" x14ac:dyDescent="0.35">
      <c r="A494" s="57"/>
      <c r="B494" s="57"/>
      <c r="C494" s="58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</row>
    <row r="495" spans="1:29" x14ac:dyDescent="0.35">
      <c r="A495" s="57"/>
      <c r="B495" s="57"/>
      <c r="C495" s="58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</row>
    <row r="496" spans="1:29" x14ac:dyDescent="0.35">
      <c r="A496" s="57"/>
      <c r="B496" s="57"/>
      <c r="C496" s="58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</row>
    <row r="497" spans="1:29" x14ac:dyDescent="0.35">
      <c r="A497" s="57"/>
      <c r="B497" s="57"/>
      <c r="C497" s="58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</row>
    <row r="498" spans="1:29" x14ac:dyDescent="0.35">
      <c r="A498" s="57"/>
      <c r="B498" s="57"/>
      <c r="C498" s="58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</row>
    <row r="499" spans="1:29" x14ac:dyDescent="0.35">
      <c r="A499" s="57"/>
      <c r="B499" s="57"/>
      <c r="C499" s="58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</row>
    <row r="500" spans="1:29" x14ac:dyDescent="0.35">
      <c r="A500" s="57"/>
      <c r="B500" s="57"/>
      <c r="C500" s="58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</row>
    <row r="501" spans="1:29" x14ac:dyDescent="0.35">
      <c r="A501" s="57"/>
      <c r="B501" s="57"/>
      <c r="C501" s="58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</row>
    <row r="502" spans="1:29" x14ac:dyDescent="0.35">
      <c r="A502" s="57"/>
      <c r="B502" s="57"/>
      <c r="C502" s="58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</row>
    <row r="503" spans="1:29" x14ac:dyDescent="0.35">
      <c r="A503" s="57"/>
      <c r="B503" s="57"/>
      <c r="C503" s="58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</row>
    <row r="504" spans="1:29" x14ac:dyDescent="0.35">
      <c r="A504" s="57"/>
      <c r="B504" s="57"/>
      <c r="C504" s="58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</row>
    <row r="505" spans="1:29" x14ac:dyDescent="0.35">
      <c r="A505" s="57"/>
      <c r="B505" s="57"/>
      <c r="C505" s="58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</row>
    <row r="506" spans="1:29" x14ac:dyDescent="0.35">
      <c r="A506" s="57"/>
      <c r="B506" s="57"/>
      <c r="C506" s="58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</row>
    <row r="507" spans="1:29" x14ac:dyDescent="0.35">
      <c r="A507" s="57"/>
      <c r="B507" s="57"/>
      <c r="C507" s="58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</row>
    <row r="508" spans="1:29" x14ac:dyDescent="0.35">
      <c r="A508" s="57"/>
      <c r="B508" s="57"/>
      <c r="C508" s="58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</row>
    <row r="509" spans="1:29" x14ac:dyDescent="0.35">
      <c r="A509" s="57"/>
      <c r="B509" s="57"/>
      <c r="C509" s="58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</row>
    <row r="510" spans="1:29" x14ac:dyDescent="0.35">
      <c r="A510" s="57"/>
      <c r="B510" s="57"/>
      <c r="C510" s="58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</row>
    <row r="511" spans="1:29" x14ac:dyDescent="0.35">
      <c r="A511" s="57"/>
      <c r="B511" s="57"/>
      <c r="C511" s="58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</row>
    <row r="512" spans="1:29" x14ac:dyDescent="0.35">
      <c r="A512" s="57"/>
      <c r="B512" s="57"/>
      <c r="C512" s="58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</row>
    <row r="513" spans="1:29" x14ac:dyDescent="0.35">
      <c r="A513" s="57"/>
      <c r="B513" s="57"/>
      <c r="C513" s="58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</row>
    <row r="514" spans="1:29" x14ac:dyDescent="0.35">
      <c r="A514" s="57"/>
      <c r="B514" s="57"/>
      <c r="C514" s="58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</row>
    <row r="515" spans="1:29" x14ac:dyDescent="0.35">
      <c r="A515" s="57"/>
      <c r="B515" s="57"/>
      <c r="C515" s="58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</row>
    <row r="516" spans="1:29" x14ac:dyDescent="0.35">
      <c r="A516" s="57"/>
      <c r="B516" s="57"/>
      <c r="C516" s="58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</row>
    <row r="517" spans="1:29" x14ac:dyDescent="0.35">
      <c r="A517" s="57"/>
      <c r="B517" s="57"/>
      <c r="C517" s="58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</row>
    <row r="518" spans="1:29" x14ac:dyDescent="0.35">
      <c r="A518" s="57"/>
      <c r="B518" s="57"/>
      <c r="C518" s="58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</row>
    <row r="519" spans="1:29" x14ac:dyDescent="0.35">
      <c r="A519" s="57"/>
      <c r="B519" s="57"/>
      <c r="C519" s="58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</row>
    <row r="520" spans="1:29" x14ac:dyDescent="0.35">
      <c r="A520" s="57"/>
      <c r="B520" s="57"/>
      <c r="C520" s="58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</row>
    <row r="521" spans="1:29" x14ac:dyDescent="0.35">
      <c r="A521" s="57"/>
      <c r="B521" s="57"/>
      <c r="C521" s="58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</row>
    <row r="522" spans="1:29" x14ac:dyDescent="0.35">
      <c r="A522" s="57"/>
      <c r="B522" s="57"/>
      <c r="C522" s="58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</row>
    <row r="523" spans="1:29" x14ac:dyDescent="0.35">
      <c r="A523" s="57"/>
      <c r="B523" s="57"/>
      <c r="C523" s="58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</row>
    <row r="524" spans="1:29" x14ac:dyDescent="0.35">
      <c r="A524" s="57"/>
      <c r="B524" s="57"/>
      <c r="C524" s="58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</row>
    <row r="525" spans="1:29" x14ac:dyDescent="0.35">
      <c r="A525" s="57"/>
      <c r="B525" s="57"/>
      <c r="C525" s="58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</row>
    <row r="526" spans="1:29" x14ac:dyDescent="0.35">
      <c r="A526" s="57"/>
      <c r="B526" s="57"/>
      <c r="C526" s="58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</row>
    <row r="527" spans="1:29" x14ac:dyDescent="0.35">
      <c r="A527" s="57"/>
      <c r="B527" s="57"/>
      <c r="C527" s="58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</row>
    <row r="528" spans="1:29" x14ac:dyDescent="0.35">
      <c r="A528" s="57"/>
      <c r="B528" s="57"/>
      <c r="C528" s="58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</row>
    <row r="529" spans="1:29" x14ac:dyDescent="0.35">
      <c r="A529" s="57"/>
      <c r="B529" s="57"/>
      <c r="C529" s="58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</row>
    <row r="530" spans="1:29" x14ac:dyDescent="0.35">
      <c r="A530" s="57"/>
      <c r="B530" s="57"/>
      <c r="C530" s="58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</row>
    <row r="531" spans="1:29" x14ac:dyDescent="0.35">
      <c r="A531" s="57"/>
      <c r="B531" s="57"/>
      <c r="C531" s="58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</row>
    <row r="532" spans="1:29" x14ac:dyDescent="0.35">
      <c r="A532" s="57"/>
      <c r="B532" s="57"/>
      <c r="C532" s="58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</row>
    <row r="533" spans="1:29" x14ac:dyDescent="0.35">
      <c r="A533" s="57"/>
      <c r="B533" s="57"/>
      <c r="C533" s="58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</row>
    <row r="534" spans="1:29" x14ac:dyDescent="0.35">
      <c r="A534" s="57"/>
      <c r="B534" s="57"/>
      <c r="C534" s="58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</row>
    <row r="535" spans="1:29" x14ac:dyDescent="0.35">
      <c r="A535" s="57"/>
      <c r="B535" s="57"/>
      <c r="C535" s="58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</row>
    <row r="536" spans="1:29" x14ac:dyDescent="0.35">
      <c r="A536" s="57"/>
      <c r="B536" s="57"/>
      <c r="C536" s="58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</row>
    <row r="537" spans="1:29" x14ac:dyDescent="0.35">
      <c r="A537" s="57"/>
      <c r="B537" s="57"/>
      <c r="C537" s="58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</row>
    <row r="538" spans="1:29" x14ac:dyDescent="0.35">
      <c r="A538" s="57"/>
      <c r="B538" s="57"/>
      <c r="C538" s="58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</row>
    <row r="539" spans="1:29" x14ac:dyDescent="0.35">
      <c r="A539" s="57"/>
      <c r="B539" s="57"/>
      <c r="C539" s="58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</row>
    <row r="540" spans="1:29" x14ac:dyDescent="0.35">
      <c r="A540" s="57"/>
      <c r="B540" s="57"/>
      <c r="C540" s="58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</row>
    <row r="541" spans="1:29" x14ac:dyDescent="0.35">
      <c r="A541" s="57"/>
      <c r="B541" s="57"/>
      <c r="C541" s="58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</row>
    <row r="542" spans="1:29" x14ac:dyDescent="0.35">
      <c r="A542" s="57"/>
      <c r="B542" s="57"/>
      <c r="C542" s="58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</row>
    <row r="543" spans="1:29" x14ac:dyDescent="0.35">
      <c r="A543" s="57"/>
      <c r="B543" s="57"/>
      <c r="C543" s="58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</row>
    <row r="544" spans="1:29" x14ac:dyDescent="0.35">
      <c r="A544" s="57"/>
      <c r="B544" s="57"/>
      <c r="C544" s="58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</row>
    <row r="545" spans="1:29" x14ac:dyDescent="0.35">
      <c r="A545" s="57"/>
      <c r="B545" s="57"/>
      <c r="C545" s="58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</row>
    <row r="546" spans="1:29" x14ac:dyDescent="0.35">
      <c r="A546" s="57"/>
      <c r="B546" s="57"/>
      <c r="C546" s="58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</row>
    <row r="547" spans="1:29" x14ac:dyDescent="0.35">
      <c r="A547" s="57"/>
      <c r="B547" s="57"/>
      <c r="C547" s="58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</row>
    <row r="548" spans="1:29" x14ac:dyDescent="0.35">
      <c r="A548" s="57"/>
      <c r="B548" s="57"/>
      <c r="C548" s="58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</row>
    <row r="549" spans="1:29" x14ac:dyDescent="0.35">
      <c r="A549" s="57"/>
      <c r="B549" s="57"/>
      <c r="C549" s="58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</row>
    <row r="550" spans="1:29" x14ac:dyDescent="0.35">
      <c r="A550" s="57"/>
      <c r="B550" s="57"/>
      <c r="C550" s="58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</row>
    <row r="551" spans="1:29" x14ac:dyDescent="0.35">
      <c r="A551" s="57"/>
      <c r="B551" s="57"/>
      <c r="C551" s="58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</row>
    <row r="552" spans="1:29" x14ac:dyDescent="0.35">
      <c r="A552" s="57"/>
      <c r="B552" s="57"/>
      <c r="C552" s="58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</row>
    <row r="553" spans="1:29" x14ac:dyDescent="0.35">
      <c r="A553" s="57"/>
      <c r="B553" s="57"/>
      <c r="C553" s="58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</row>
    <row r="554" spans="1:29" x14ac:dyDescent="0.35">
      <c r="A554" s="57"/>
      <c r="B554" s="57"/>
      <c r="C554" s="58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</row>
    <row r="555" spans="1:29" x14ac:dyDescent="0.35">
      <c r="A555" s="57"/>
      <c r="B555" s="57"/>
      <c r="C555" s="58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</row>
    <row r="556" spans="1:29" x14ac:dyDescent="0.35">
      <c r="A556" s="57"/>
      <c r="B556" s="57"/>
      <c r="C556" s="58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</row>
    <row r="557" spans="1:29" x14ac:dyDescent="0.35">
      <c r="A557" s="57"/>
      <c r="B557" s="57"/>
      <c r="C557" s="58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</row>
    <row r="558" spans="1:29" x14ac:dyDescent="0.35">
      <c r="A558" s="57"/>
      <c r="B558" s="57"/>
      <c r="C558" s="58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</row>
    <row r="559" spans="1:29" x14ac:dyDescent="0.35">
      <c r="A559" s="57"/>
      <c r="B559" s="57"/>
      <c r="C559" s="58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</row>
    <row r="560" spans="1:29" x14ac:dyDescent="0.35">
      <c r="A560" s="57"/>
      <c r="B560" s="57"/>
      <c r="C560" s="58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</row>
    <row r="561" spans="1:29" x14ac:dyDescent="0.35">
      <c r="A561" s="57"/>
      <c r="B561" s="57"/>
      <c r="C561" s="58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</row>
    <row r="562" spans="1:29" x14ac:dyDescent="0.35">
      <c r="A562" s="57"/>
      <c r="B562" s="57"/>
      <c r="C562" s="58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</row>
    <row r="563" spans="1:29" x14ac:dyDescent="0.35">
      <c r="A563" s="57"/>
      <c r="B563" s="57"/>
      <c r="C563" s="58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</row>
    <row r="564" spans="1:29" x14ac:dyDescent="0.35">
      <c r="A564" s="57"/>
      <c r="B564" s="57"/>
      <c r="C564" s="58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</row>
    <row r="565" spans="1:29" x14ac:dyDescent="0.35">
      <c r="A565" s="57"/>
      <c r="B565" s="57"/>
      <c r="C565" s="58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</row>
    <row r="566" spans="1:29" x14ac:dyDescent="0.35">
      <c r="A566" s="57"/>
      <c r="B566" s="57"/>
      <c r="C566" s="58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</row>
    <row r="567" spans="1:29" x14ac:dyDescent="0.35">
      <c r="A567" s="57"/>
      <c r="B567" s="57"/>
      <c r="C567" s="58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</row>
    <row r="568" spans="1:29" x14ac:dyDescent="0.35">
      <c r="A568" s="57"/>
      <c r="B568" s="57"/>
      <c r="C568" s="58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</row>
    <row r="569" spans="1:29" x14ac:dyDescent="0.35">
      <c r="A569" s="57"/>
      <c r="B569" s="57"/>
      <c r="C569" s="58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</row>
    <row r="570" spans="1:29" x14ac:dyDescent="0.35">
      <c r="A570" s="57"/>
      <c r="B570" s="57"/>
      <c r="C570" s="58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</row>
    <row r="571" spans="1:29" x14ac:dyDescent="0.35">
      <c r="A571" s="57"/>
      <c r="B571" s="57"/>
      <c r="C571" s="58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</row>
    <row r="572" spans="1:29" x14ac:dyDescent="0.35">
      <c r="A572" s="57"/>
      <c r="B572" s="57"/>
      <c r="C572" s="58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</row>
    <row r="573" spans="1:29" x14ac:dyDescent="0.35">
      <c r="A573" s="57"/>
      <c r="B573" s="57"/>
      <c r="C573" s="58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</row>
    <row r="574" spans="1:29" x14ac:dyDescent="0.35">
      <c r="A574" s="57"/>
      <c r="B574" s="57"/>
      <c r="C574" s="58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</row>
    <row r="575" spans="1:29" x14ac:dyDescent="0.35">
      <c r="A575" s="57"/>
      <c r="B575" s="57"/>
      <c r="C575" s="58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</row>
    <row r="576" spans="1:29" x14ac:dyDescent="0.35">
      <c r="A576" s="57"/>
      <c r="B576" s="57"/>
      <c r="C576" s="58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</row>
    <row r="577" spans="1:29" x14ac:dyDescent="0.35">
      <c r="A577" s="57"/>
      <c r="B577" s="57"/>
      <c r="C577" s="58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</row>
    <row r="578" spans="1:29" x14ac:dyDescent="0.35">
      <c r="A578" s="57"/>
      <c r="B578" s="57"/>
      <c r="C578" s="58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</row>
    <row r="579" spans="1:29" x14ac:dyDescent="0.35">
      <c r="A579" s="57"/>
      <c r="B579" s="57"/>
      <c r="C579" s="58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</row>
    <row r="580" spans="1:29" x14ac:dyDescent="0.35">
      <c r="A580" s="57"/>
      <c r="B580" s="57"/>
      <c r="C580" s="58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</row>
    <row r="581" spans="1:29" x14ac:dyDescent="0.35">
      <c r="A581" s="57"/>
      <c r="B581" s="57"/>
      <c r="C581" s="58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</row>
    <row r="582" spans="1:29" x14ac:dyDescent="0.35">
      <c r="A582" s="57"/>
      <c r="B582" s="57"/>
      <c r="C582" s="58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</row>
    <row r="583" spans="1:29" x14ac:dyDescent="0.35">
      <c r="A583" s="57"/>
      <c r="B583" s="57"/>
      <c r="C583" s="58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</row>
    <row r="584" spans="1:29" x14ac:dyDescent="0.35">
      <c r="A584" s="57"/>
      <c r="B584" s="57"/>
      <c r="C584" s="58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</row>
    <row r="585" spans="1:29" x14ac:dyDescent="0.35">
      <c r="A585" s="57"/>
      <c r="B585" s="57"/>
      <c r="C585" s="58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</row>
    <row r="586" spans="1:29" x14ac:dyDescent="0.35">
      <c r="A586" s="57"/>
      <c r="B586" s="57"/>
      <c r="C586" s="58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</row>
    <row r="587" spans="1:29" x14ac:dyDescent="0.35">
      <c r="A587" s="57"/>
      <c r="B587" s="57"/>
      <c r="C587" s="58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</row>
    <row r="588" spans="1:29" x14ac:dyDescent="0.35">
      <c r="A588" s="57"/>
      <c r="B588" s="57"/>
      <c r="C588" s="58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</row>
    <row r="589" spans="1:29" x14ac:dyDescent="0.35">
      <c r="A589" s="57"/>
      <c r="B589" s="57"/>
      <c r="C589" s="58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</row>
    <row r="590" spans="1:29" x14ac:dyDescent="0.35">
      <c r="A590" s="57"/>
      <c r="B590" s="57"/>
      <c r="C590" s="58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</row>
    <row r="591" spans="1:29" x14ac:dyDescent="0.35">
      <c r="A591" s="57"/>
      <c r="B591" s="57"/>
      <c r="C591" s="58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</row>
    <row r="592" spans="1:29" x14ac:dyDescent="0.35">
      <c r="A592" s="57"/>
      <c r="B592" s="57"/>
      <c r="C592" s="58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</row>
    <row r="593" spans="1:29" x14ac:dyDescent="0.35">
      <c r="A593" s="57"/>
      <c r="B593" s="57"/>
      <c r="C593" s="58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</row>
    <row r="594" spans="1:29" x14ac:dyDescent="0.35">
      <c r="A594" s="57"/>
      <c r="B594" s="57"/>
      <c r="C594" s="58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</row>
    <row r="595" spans="1:29" x14ac:dyDescent="0.35">
      <c r="A595" s="57"/>
      <c r="B595" s="57"/>
      <c r="C595" s="58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</row>
    <row r="596" spans="1:29" x14ac:dyDescent="0.35">
      <c r="A596" s="57"/>
      <c r="B596" s="57"/>
      <c r="C596" s="58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</row>
    <row r="597" spans="1:29" x14ac:dyDescent="0.35">
      <c r="A597" s="57"/>
      <c r="B597" s="57"/>
      <c r="C597" s="58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</row>
    <row r="598" spans="1:29" x14ac:dyDescent="0.35">
      <c r="A598" s="57"/>
      <c r="B598" s="57"/>
      <c r="C598" s="58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</row>
    <row r="599" spans="1:29" x14ac:dyDescent="0.35">
      <c r="A599" s="57"/>
      <c r="B599" s="57"/>
      <c r="C599" s="58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</row>
    <row r="600" spans="1:29" x14ac:dyDescent="0.35">
      <c r="A600" s="57"/>
      <c r="B600" s="57"/>
      <c r="C600" s="58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</row>
    <row r="601" spans="1:29" x14ac:dyDescent="0.35">
      <c r="A601" s="57"/>
      <c r="B601" s="57"/>
      <c r="C601" s="58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</row>
    <row r="602" spans="1:29" x14ac:dyDescent="0.35">
      <c r="A602" s="57"/>
      <c r="B602" s="57"/>
      <c r="C602" s="58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</row>
    <row r="603" spans="1:29" x14ac:dyDescent="0.35">
      <c r="A603" s="57"/>
      <c r="B603" s="57"/>
      <c r="C603" s="58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</row>
    <row r="604" spans="1:29" x14ac:dyDescent="0.35">
      <c r="A604" s="57"/>
      <c r="B604" s="57"/>
      <c r="C604" s="58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</row>
    <row r="605" spans="1:29" x14ac:dyDescent="0.35">
      <c r="A605" s="57"/>
      <c r="B605" s="57"/>
      <c r="C605" s="58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</row>
    <row r="606" spans="1:29" x14ac:dyDescent="0.35">
      <c r="A606" s="57"/>
      <c r="B606" s="57"/>
      <c r="C606" s="58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</row>
    <row r="607" spans="1:29" x14ac:dyDescent="0.35">
      <c r="A607" s="57"/>
      <c r="B607" s="57"/>
      <c r="C607" s="58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</row>
    <row r="608" spans="1:29" x14ac:dyDescent="0.35">
      <c r="A608" s="57"/>
      <c r="B608" s="57"/>
      <c r="C608" s="58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</row>
    <row r="609" spans="1:29" x14ac:dyDescent="0.35">
      <c r="A609" s="57"/>
      <c r="B609" s="57"/>
      <c r="C609" s="58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</row>
    <row r="610" spans="1:29" x14ac:dyDescent="0.35">
      <c r="A610" s="57"/>
      <c r="B610" s="57"/>
      <c r="C610" s="58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</row>
    <row r="611" spans="1:29" x14ac:dyDescent="0.35">
      <c r="A611" s="57"/>
      <c r="B611" s="57"/>
      <c r="C611" s="58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</row>
    <row r="612" spans="1:29" x14ac:dyDescent="0.35">
      <c r="A612" s="57"/>
      <c r="B612" s="57"/>
      <c r="C612" s="58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</row>
    <row r="613" spans="1:29" x14ac:dyDescent="0.35">
      <c r="A613" s="57"/>
      <c r="B613" s="57"/>
      <c r="C613" s="58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</row>
    <row r="614" spans="1:29" x14ac:dyDescent="0.35">
      <c r="A614" s="57"/>
      <c r="B614" s="57"/>
      <c r="C614" s="58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</row>
    <row r="615" spans="1:29" x14ac:dyDescent="0.35">
      <c r="A615" s="57"/>
      <c r="B615" s="57"/>
      <c r="C615" s="58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</row>
    <row r="616" spans="1:29" x14ac:dyDescent="0.35">
      <c r="A616" s="57"/>
      <c r="B616" s="57"/>
      <c r="C616" s="58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</row>
    <row r="617" spans="1:29" x14ac:dyDescent="0.35">
      <c r="A617" s="57"/>
      <c r="B617" s="57"/>
      <c r="C617" s="58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</row>
    <row r="618" spans="1:29" x14ac:dyDescent="0.35">
      <c r="A618" s="57"/>
      <c r="B618" s="57"/>
      <c r="C618" s="58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</row>
    <row r="619" spans="1:29" x14ac:dyDescent="0.35">
      <c r="A619" s="57"/>
      <c r="B619" s="57"/>
      <c r="C619" s="58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</row>
    <row r="620" spans="1:29" x14ac:dyDescent="0.35">
      <c r="A620" s="57"/>
      <c r="B620" s="57"/>
      <c r="C620" s="58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</row>
    <row r="621" spans="1:29" x14ac:dyDescent="0.35">
      <c r="A621" s="57"/>
      <c r="B621" s="57"/>
      <c r="C621" s="58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</row>
    <row r="622" spans="1:29" x14ac:dyDescent="0.35">
      <c r="A622" s="57"/>
      <c r="B622" s="57"/>
      <c r="C622" s="58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</row>
    <row r="623" spans="1:29" x14ac:dyDescent="0.35">
      <c r="A623" s="57"/>
      <c r="B623" s="57"/>
      <c r="C623" s="58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</row>
    <row r="624" spans="1:29" x14ac:dyDescent="0.35">
      <c r="A624" s="57"/>
      <c r="B624" s="57"/>
      <c r="C624" s="58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</row>
    <row r="625" spans="1:29" x14ac:dyDescent="0.35">
      <c r="A625" s="57"/>
      <c r="B625" s="57"/>
      <c r="C625" s="58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</row>
    <row r="626" spans="1:29" x14ac:dyDescent="0.35">
      <c r="A626" s="57"/>
      <c r="B626" s="57"/>
      <c r="C626" s="58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</row>
    <row r="627" spans="1:29" x14ac:dyDescent="0.35">
      <c r="A627" s="57"/>
      <c r="B627" s="57"/>
      <c r="C627" s="58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</row>
    <row r="628" spans="1:29" x14ac:dyDescent="0.35">
      <c r="A628" s="57"/>
      <c r="B628" s="57"/>
      <c r="C628" s="58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</row>
    <row r="629" spans="1:29" x14ac:dyDescent="0.35">
      <c r="A629" s="57"/>
      <c r="B629" s="57"/>
      <c r="C629" s="58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</row>
    <row r="630" spans="1:29" x14ac:dyDescent="0.35">
      <c r="A630" s="57"/>
      <c r="B630" s="57"/>
      <c r="C630" s="58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</row>
    <row r="631" spans="1:29" x14ac:dyDescent="0.35">
      <c r="A631" s="57"/>
      <c r="B631" s="57"/>
      <c r="C631" s="58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</row>
    <row r="632" spans="1:29" x14ac:dyDescent="0.35">
      <c r="A632" s="57"/>
      <c r="B632" s="57"/>
      <c r="C632" s="58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</row>
    <row r="633" spans="1:29" x14ac:dyDescent="0.35">
      <c r="A633" s="57"/>
      <c r="B633" s="57"/>
      <c r="C633" s="58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</row>
    <row r="634" spans="1:29" x14ac:dyDescent="0.35">
      <c r="A634" s="57"/>
      <c r="B634" s="57"/>
      <c r="C634" s="58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</row>
    <row r="635" spans="1:29" x14ac:dyDescent="0.35">
      <c r="A635" s="57"/>
      <c r="B635" s="57"/>
      <c r="C635" s="58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</row>
    <row r="636" spans="1:29" x14ac:dyDescent="0.35">
      <c r="A636" s="57"/>
      <c r="B636" s="57"/>
      <c r="C636" s="58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</row>
    <row r="637" spans="1:29" x14ac:dyDescent="0.35">
      <c r="A637" s="57"/>
      <c r="B637" s="57"/>
      <c r="C637" s="58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</row>
    <row r="638" spans="1:29" x14ac:dyDescent="0.35">
      <c r="A638" s="57"/>
      <c r="B638" s="57"/>
      <c r="C638" s="58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</row>
    <row r="639" spans="1:29" x14ac:dyDescent="0.35">
      <c r="A639" s="57"/>
      <c r="B639" s="57"/>
      <c r="C639" s="58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</row>
    <row r="640" spans="1:29" x14ac:dyDescent="0.35">
      <c r="A640" s="57"/>
      <c r="B640" s="57"/>
      <c r="C640" s="58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</row>
    <row r="641" spans="1:29" x14ac:dyDescent="0.35">
      <c r="A641" s="57"/>
      <c r="B641" s="57"/>
      <c r="C641" s="58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</row>
    <row r="642" spans="1:29" x14ac:dyDescent="0.35">
      <c r="A642" s="57"/>
      <c r="B642" s="57"/>
      <c r="C642" s="58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</row>
    <row r="643" spans="1:29" x14ac:dyDescent="0.35">
      <c r="A643" s="57"/>
      <c r="B643" s="57"/>
      <c r="C643" s="58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</row>
    <row r="644" spans="1:29" x14ac:dyDescent="0.35">
      <c r="A644" s="57"/>
      <c r="B644" s="57"/>
      <c r="C644" s="58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</row>
    <row r="645" spans="1:29" x14ac:dyDescent="0.35">
      <c r="A645" s="57"/>
      <c r="B645" s="57"/>
      <c r="C645" s="58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</row>
    <row r="646" spans="1:29" x14ac:dyDescent="0.35">
      <c r="A646" s="57"/>
      <c r="B646" s="57"/>
      <c r="C646" s="58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</row>
    <row r="647" spans="1:29" x14ac:dyDescent="0.35">
      <c r="A647" s="57"/>
      <c r="B647" s="57"/>
      <c r="C647" s="58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</row>
    <row r="648" spans="1:29" x14ac:dyDescent="0.35">
      <c r="A648" s="57"/>
      <c r="B648" s="57"/>
      <c r="C648" s="58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</row>
    <row r="649" spans="1:29" x14ac:dyDescent="0.35">
      <c r="A649" s="57"/>
      <c r="B649" s="57"/>
      <c r="C649" s="58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</row>
    <row r="650" spans="1:29" x14ac:dyDescent="0.35">
      <c r="A650" s="57"/>
      <c r="B650" s="57"/>
      <c r="C650" s="58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</row>
    <row r="651" spans="1:29" x14ac:dyDescent="0.35">
      <c r="A651" s="57"/>
      <c r="B651" s="57"/>
      <c r="C651" s="58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</row>
    <row r="652" spans="1:29" x14ac:dyDescent="0.35">
      <c r="A652" s="57"/>
      <c r="B652" s="57"/>
      <c r="C652" s="58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</row>
    <row r="653" spans="1:29" x14ac:dyDescent="0.35">
      <c r="A653" s="57"/>
      <c r="B653" s="57"/>
      <c r="C653" s="58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</row>
    <row r="654" spans="1:29" x14ac:dyDescent="0.35">
      <c r="A654" s="57"/>
      <c r="B654" s="57"/>
      <c r="C654" s="58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</row>
    <row r="655" spans="1:29" x14ac:dyDescent="0.35">
      <c r="A655" s="57"/>
      <c r="B655" s="57"/>
      <c r="C655" s="58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</row>
    <row r="656" spans="1:29" x14ac:dyDescent="0.35">
      <c r="A656" s="57"/>
      <c r="B656" s="57"/>
      <c r="C656" s="58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</row>
    <row r="657" spans="1:29" x14ac:dyDescent="0.35">
      <c r="A657" s="57"/>
      <c r="B657" s="57"/>
      <c r="C657" s="58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</row>
    <row r="658" spans="1:29" x14ac:dyDescent="0.35">
      <c r="A658" s="57"/>
      <c r="B658" s="57"/>
      <c r="C658" s="58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</row>
    <row r="659" spans="1:29" x14ac:dyDescent="0.35">
      <c r="A659" s="57"/>
      <c r="B659" s="57"/>
      <c r="C659" s="58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</row>
    <row r="660" spans="1:29" x14ac:dyDescent="0.35">
      <c r="A660" s="57"/>
      <c r="B660" s="57"/>
      <c r="C660" s="58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</row>
    <row r="661" spans="1:29" x14ac:dyDescent="0.35">
      <c r="A661" s="57"/>
      <c r="B661" s="57"/>
      <c r="C661" s="58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</row>
    <row r="662" spans="1:29" x14ac:dyDescent="0.35">
      <c r="A662" s="57"/>
      <c r="B662" s="57"/>
      <c r="C662" s="58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</row>
    <row r="663" spans="1:29" x14ac:dyDescent="0.35">
      <c r="A663" s="57"/>
      <c r="B663" s="57"/>
      <c r="C663" s="58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</row>
    <row r="664" spans="1:29" x14ac:dyDescent="0.35">
      <c r="A664" s="57"/>
      <c r="B664" s="57"/>
      <c r="C664" s="58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</row>
    <row r="665" spans="1:29" x14ac:dyDescent="0.35">
      <c r="A665" s="57"/>
      <c r="B665" s="57"/>
      <c r="C665" s="58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</row>
    <row r="666" spans="1:29" x14ac:dyDescent="0.35">
      <c r="A666" s="57"/>
      <c r="B666" s="57"/>
      <c r="C666" s="58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</row>
    <row r="667" spans="1:29" x14ac:dyDescent="0.35">
      <c r="A667" s="57"/>
      <c r="B667" s="57"/>
      <c r="C667" s="58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</row>
    <row r="668" spans="1:29" x14ac:dyDescent="0.35">
      <c r="A668" s="57"/>
      <c r="B668" s="57"/>
      <c r="C668" s="58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</row>
    <row r="669" spans="1:29" x14ac:dyDescent="0.35">
      <c r="A669" s="57"/>
      <c r="B669" s="57"/>
      <c r="C669" s="58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</row>
    <row r="670" spans="1:29" x14ac:dyDescent="0.35">
      <c r="A670" s="57"/>
      <c r="B670" s="57"/>
      <c r="C670" s="58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</row>
    <row r="671" spans="1:29" x14ac:dyDescent="0.35">
      <c r="A671" s="57"/>
      <c r="B671" s="57"/>
      <c r="C671" s="58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</row>
    <row r="672" spans="1:29" x14ac:dyDescent="0.35">
      <c r="A672" s="57"/>
      <c r="B672" s="57"/>
      <c r="C672" s="58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</row>
    <row r="673" spans="1:29" x14ac:dyDescent="0.35">
      <c r="A673" s="57"/>
      <c r="B673" s="57"/>
      <c r="C673" s="58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</row>
    <row r="674" spans="1:29" x14ac:dyDescent="0.35">
      <c r="A674" s="57"/>
      <c r="B674" s="57"/>
      <c r="C674" s="58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</row>
    <row r="675" spans="1:29" x14ac:dyDescent="0.35">
      <c r="A675" s="57"/>
      <c r="B675" s="57"/>
      <c r="C675" s="58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</row>
    <row r="676" spans="1:29" x14ac:dyDescent="0.35">
      <c r="A676" s="57"/>
      <c r="B676" s="57"/>
      <c r="C676" s="58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</row>
    <row r="677" spans="1:29" x14ac:dyDescent="0.35">
      <c r="A677" s="57"/>
      <c r="B677" s="57"/>
      <c r="C677" s="58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</row>
    <row r="678" spans="1:29" x14ac:dyDescent="0.35">
      <c r="A678" s="57"/>
      <c r="B678" s="57"/>
      <c r="C678" s="58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</row>
    <row r="679" spans="1:29" x14ac:dyDescent="0.35">
      <c r="A679" s="57"/>
      <c r="B679" s="57"/>
      <c r="C679" s="58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</row>
    <row r="680" spans="1:29" x14ac:dyDescent="0.35">
      <c r="A680" s="57"/>
      <c r="B680" s="57"/>
      <c r="C680" s="58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</row>
    <row r="681" spans="1:29" x14ac:dyDescent="0.35">
      <c r="A681" s="57"/>
      <c r="B681" s="57"/>
      <c r="C681" s="58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</row>
    <row r="682" spans="1:29" x14ac:dyDescent="0.35">
      <c r="A682" s="57"/>
      <c r="B682" s="57"/>
      <c r="C682" s="58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</row>
    <row r="683" spans="1:29" x14ac:dyDescent="0.35">
      <c r="A683" s="57"/>
      <c r="B683" s="57"/>
      <c r="C683" s="58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</row>
    <row r="684" spans="1:29" x14ac:dyDescent="0.35">
      <c r="A684" s="57"/>
      <c r="B684" s="57"/>
      <c r="C684" s="58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</row>
    <row r="685" spans="1:29" x14ac:dyDescent="0.35">
      <c r="A685" s="57"/>
      <c r="B685" s="57"/>
      <c r="C685" s="58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</row>
    <row r="686" spans="1:29" x14ac:dyDescent="0.35">
      <c r="A686" s="57"/>
      <c r="B686" s="57"/>
      <c r="C686" s="58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</row>
    <row r="687" spans="1:29" x14ac:dyDescent="0.35">
      <c r="A687" s="57"/>
      <c r="B687" s="57"/>
      <c r="C687" s="58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</row>
    <row r="688" spans="1:29" x14ac:dyDescent="0.35">
      <c r="A688" s="57"/>
      <c r="B688" s="57"/>
      <c r="C688" s="58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</row>
    <row r="689" spans="1:29" x14ac:dyDescent="0.35">
      <c r="A689" s="57"/>
      <c r="B689" s="57"/>
      <c r="C689" s="58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</row>
    <row r="690" spans="1:29" x14ac:dyDescent="0.35">
      <c r="A690" s="57"/>
      <c r="B690" s="57"/>
      <c r="C690" s="58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</row>
    <row r="691" spans="1:29" x14ac:dyDescent="0.35">
      <c r="A691" s="57"/>
      <c r="B691" s="57"/>
      <c r="C691" s="58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</row>
    <row r="692" spans="1:29" x14ac:dyDescent="0.35">
      <c r="A692" s="57"/>
      <c r="B692" s="57"/>
      <c r="C692" s="58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</row>
    <row r="693" spans="1:29" x14ac:dyDescent="0.35">
      <c r="A693" s="57"/>
      <c r="B693" s="57"/>
      <c r="C693" s="58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</row>
    <row r="694" spans="1:29" x14ac:dyDescent="0.35">
      <c r="A694" s="57"/>
      <c r="B694" s="57"/>
      <c r="C694" s="58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</row>
    <row r="695" spans="1:29" x14ac:dyDescent="0.35">
      <c r="A695" s="57"/>
      <c r="B695" s="57"/>
      <c r="C695" s="58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</row>
    <row r="696" spans="1:29" x14ac:dyDescent="0.35">
      <c r="A696" s="57"/>
      <c r="B696" s="57"/>
      <c r="C696" s="58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</row>
    <row r="697" spans="1:29" x14ac:dyDescent="0.35">
      <c r="A697" s="57"/>
      <c r="B697" s="57"/>
      <c r="C697" s="58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</row>
    <row r="698" spans="1:29" x14ac:dyDescent="0.35">
      <c r="A698" s="57"/>
      <c r="B698" s="57"/>
      <c r="C698" s="58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</row>
    <row r="699" spans="1:29" x14ac:dyDescent="0.35">
      <c r="A699" s="57"/>
      <c r="B699" s="57"/>
      <c r="C699" s="58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</row>
    <row r="700" spans="1:29" x14ac:dyDescent="0.35">
      <c r="A700" s="57"/>
      <c r="B700" s="57"/>
      <c r="C700" s="58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</row>
    <row r="701" spans="1:29" x14ac:dyDescent="0.35">
      <c r="A701" s="57"/>
      <c r="B701" s="57"/>
      <c r="C701" s="58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</row>
    <row r="702" spans="1:29" x14ac:dyDescent="0.35">
      <c r="A702" s="57"/>
      <c r="B702" s="57"/>
      <c r="C702" s="58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</row>
    <row r="703" spans="1:29" x14ac:dyDescent="0.35">
      <c r="A703" s="57"/>
      <c r="B703" s="57"/>
      <c r="C703" s="58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</row>
    <row r="704" spans="1:29" x14ac:dyDescent="0.35">
      <c r="A704" s="57"/>
      <c r="B704" s="57"/>
      <c r="C704" s="58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</row>
    <row r="705" spans="1:29" x14ac:dyDescent="0.35">
      <c r="A705" s="57"/>
      <c r="B705" s="57"/>
      <c r="C705" s="58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</row>
    <row r="706" spans="1:29" x14ac:dyDescent="0.35">
      <c r="A706" s="57"/>
      <c r="B706" s="57"/>
      <c r="C706" s="58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</row>
    <row r="707" spans="1:29" x14ac:dyDescent="0.35">
      <c r="A707" s="57"/>
      <c r="B707" s="57"/>
      <c r="C707" s="58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</row>
    <row r="708" spans="1:29" x14ac:dyDescent="0.35">
      <c r="A708" s="57"/>
      <c r="B708" s="57"/>
      <c r="C708" s="58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</row>
    <row r="709" spans="1:29" x14ac:dyDescent="0.35">
      <c r="A709" s="57"/>
      <c r="B709" s="57"/>
      <c r="C709" s="58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</row>
    <row r="710" spans="1:29" x14ac:dyDescent="0.35">
      <c r="A710" s="57"/>
      <c r="B710" s="57"/>
      <c r="C710" s="58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</row>
    <row r="711" spans="1:29" x14ac:dyDescent="0.35">
      <c r="A711" s="57"/>
      <c r="B711" s="57"/>
      <c r="C711" s="58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</row>
    <row r="712" spans="1:29" x14ac:dyDescent="0.35">
      <c r="A712" s="57"/>
      <c r="B712" s="57"/>
      <c r="C712" s="58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</row>
    <row r="713" spans="1:29" x14ac:dyDescent="0.35">
      <c r="A713" s="57"/>
      <c r="B713" s="57"/>
      <c r="C713" s="58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</row>
    <row r="714" spans="1:29" x14ac:dyDescent="0.35">
      <c r="A714" s="57"/>
      <c r="B714" s="57"/>
      <c r="C714" s="58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</row>
    <row r="715" spans="1:29" x14ac:dyDescent="0.35">
      <c r="A715" s="57"/>
      <c r="B715" s="57"/>
      <c r="C715" s="58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</row>
    <row r="716" spans="1:29" x14ac:dyDescent="0.35">
      <c r="A716" s="57"/>
      <c r="B716" s="57"/>
      <c r="C716" s="58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</row>
    <row r="717" spans="1:29" x14ac:dyDescent="0.35">
      <c r="A717" s="57"/>
      <c r="B717" s="57"/>
      <c r="C717" s="58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</row>
    <row r="718" spans="1:29" x14ac:dyDescent="0.35">
      <c r="A718" s="57"/>
      <c r="B718" s="57"/>
      <c r="C718" s="58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</row>
    <row r="719" spans="1:29" x14ac:dyDescent="0.35">
      <c r="A719" s="57"/>
      <c r="B719" s="57"/>
      <c r="C719" s="58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</row>
    <row r="720" spans="1:29" x14ac:dyDescent="0.35">
      <c r="A720" s="57"/>
      <c r="B720" s="57"/>
      <c r="C720" s="58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</row>
    <row r="721" spans="1:29" x14ac:dyDescent="0.35">
      <c r="A721" s="57"/>
      <c r="B721" s="57"/>
      <c r="C721" s="58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</row>
    <row r="722" spans="1:29" x14ac:dyDescent="0.35">
      <c r="A722" s="57"/>
      <c r="B722" s="57"/>
      <c r="C722" s="58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</row>
    <row r="723" spans="1:29" x14ac:dyDescent="0.35">
      <c r="A723" s="57"/>
      <c r="B723" s="57"/>
      <c r="C723" s="58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</row>
    <row r="724" spans="1:29" x14ac:dyDescent="0.35">
      <c r="A724" s="57"/>
      <c r="B724" s="57"/>
      <c r="C724" s="58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</row>
    <row r="725" spans="1:29" x14ac:dyDescent="0.35">
      <c r="A725" s="57"/>
      <c r="B725" s="57"/>
      <c r="C725" s="58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</row>
    <row r="726" spans="1:29" x14ac:dyDescent="0.35">
      <c r="A726" s="57"/>
      <c r="B726" s="57"/>
      <c r="C726" s="58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</row>
    <row r="727" spans="1:29" x14ac:dyDescent="0.35">
      <c r="A727" s="57"/>
      <c r="B727" s="57"/>
      <c r="C727" s="58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</row>
    <row r="728" spans="1:29" x14ac:dyDescent="0.35">
      <c r="A728" s="57"/>
      <c r="B728" s="57"/>
      <c r="C728" s="58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</row>
    <row r="729" spans="1:29" x14ac:dyDescent="0.35">
      <c r="A729" s="57"/>
      <c r="B729" s="57"/>
      <c r="C729" s="58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</row>
    <row r="730" spans="1:29" x14ac:dyDescent="0.35">
      <c r="A730" s="57"/>
      <c r="B730" s="57"/>
      <c r="C730" s="58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</row>
    <row r="731" spans="1:29" x14ac:dyDescent="0.35">
      <c r="A731" s="57"/>
      <c r="B731" s="57"/>
      <c r="C731" s="58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</row>
    <row r="732" spans="1:29" x14ac:dyDescent="0.35">
      <c r="A732" s="57"/>
      <c r="B732" s="57"/>
      <c r="C732" s="58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</row>
    <row r="733" spans="1:29" x14ac:dyDescent="0.35">
      <c r="A733" s="57"/>
      <c r="B733" s="57"/>
      <c r="C733" s="58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</row>
    <row r="734" spans="1:29" x14ac:dyDescent="0.35">
      <c r="A734" s="57"/>
      <c r="B734" s="57"/>
      <c r="C734" s="58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</row>
    <row r="735" spans="1:29" x14ac:dyDescent="0.35">
      <c r="A735" s="57"/>
      <c r="B735" s="57"/>
      <c r="C735" s="58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</row>
    <row r="736" spans="1:29" x14ac:dyDescent="0.35">
      <c r="A736" s="57"/>
      <c r="B736" s="57"/>
      <c r="C736" s="58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</row>
    <row r="737" spans="1:29" x14ac:dyDescent="0.35">
      <c r="A737" s="57"/>
      <c r="B737" s="57"/>
      <c r="C737" s="58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</row>
    <row r="738" spans="1:29" x14ac:dyDescent="0.35">
      <c r="A738" s="57"/>
      <c r="B738" s="57"/>
      <c r="C738" s="58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</row>
    <row r="739" spans="1:29" x14ac:dyDescent="0.35">
      <c r="A739" s="57"/>
      <c r="B739" s="57"/>
      <c r="C739" s="58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</row>
    <row r="740" spans="1:29" x14ac:dyDescent="0.35">
      <c r="A740" s="57"/>
      <c r="B740" s="57"/>
      <c r="C740" s="58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</row>
    <row r="741" spans="1:29" x14ac:dyDescent="0.35">
      <c r="A741" s="57"/>
      <c r="B741" s="57"/>
      <c r="C741" s="58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</row>
    <row r="742" spans="1:29" x14ac:dyDescent="0.35">
      <c r="A742" s="57"/>
      <c r="B742" s="57"/>
      <c r="C742" s="58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</row>
    <row r="743" spans="1:29" x14ac:dyDescent="0.35">
      <c r="A743" s="57"/>
      <c r="B743" s="57"/>
      <c r="C743" s="58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</row>
    <row r="744" spans="1:29" x14ac:dyDescent="0.35">
      <c r="A744" s="57"/>
      <c r="B744" s="57"/>
      <c r="C744" s="58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</row>
    <row r="745" spans="1:29" x14ac:dyDescent="0.35">
      <c r="A745" s="57"/>
      <c r="B745" s="57"/>
      <c r="C745" s="58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</row>
    <row r="746" spans="1:29" x14ac:dyDescent="0.35">
      <c r="A746" s="57"/>
      <c r="B746" s="57"/>
      <c r="C746" s="58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</row>
    <row r="747" spans="1:29" x14ac:dyDescent="0.35">
      <c r="A747" s="57"/>
      <c r="B747" s="57"/>
      <c r="C747" s="58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</row>
    <row r="748" spans="1:29" x14ac:dyDescent="0.35">
      <c r="A748" s="57"/>
      <c r="B748" s="57"/>
      <c r="C748" s="58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</row>
    <row r="749" spans="1:29" x14ac:dyDescent="0.35">
      <c r="A749" s="57"/>
      <c r="B749" s="57"/>
      <c r="C749" s="58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</row>
    <row r="750" spans="1:29" x14ac:dyDescent="0.35">
      <c r="A750" s="57"/>
      <c r="B750" s="57"/>
      <c r="C750" s="58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</row>
    <row r="751" spans="1:29" x14ac:dyDescent="0.35">
      <c r="A751" s="57"/>
      <c r="B751" s="57"/>
      <c r="C751" s="58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</row>
    <row r="752" spans="1:29" x14ac:dyDescent="0.35">
      <c r="A752" s="57"/>
      <c r="B752" s="57"/>
      <c r="C752" s="58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</row>
    <row r="753" spans="1:29" x14ac:dyDescent="0.35">
      <c r="A753" s="57"/>
      <c r="B753" s="57"/>
      <c r="C753" s="58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</row>
    <row r="754" spans="1:29" x14ac:dyDescent="0.35">
      <c r="A754" s="57"/>
      <c r="B754" s="57"/>
      <c r="C754" s="58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</row>
    <row r="755" spans="1:29" x14ac:dyDescent="0.35">
      <c r="A755" s="57"/>
      <c r="B755" s="57"/>
      <c r="C755" s="58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</row>
    <row r="756" spans="1:29" x14ac:dyDescent="0.35">
      <c r="A756" s="57"/>
      <c r="B756" s="57"/>
      <c r="C756" s="58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</row>
    <row r="757" spans="1:29" x14ac:dyDescent="0.35">
      <c r="A757" s="57"/>
      <c r="B757" s="57"/>
      <c r="C757" s="58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</row>
    <row r="758" spans="1:29" x14ac:dyDescent="0.35">
      <c r="A758" s="57"/>
      <c r="B758" s="57"/>
      <c r="C758" s="58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</row>
    <row r="759" spans="1:29" x14ac:dyDescent="0.35">
      <c r="A759" s="57"/>
      <c r="B759" s="57"/>
      <c r="C759" s="58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</row>
    <row r="760" spans="1:29" x14ac:dyDescent="0.35">
      <c r="A760" s="57"/>
      <c r="B760" s="57"/>
      <c r="C760" s="58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</row>
    <row r="761" spans="1:29" x14ac:dyDescent="0.35">
      <c r="A761" s="57"/>
      <c r="B761" s="57"/>
      <c r="C761" s="58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</row>
    <row r="762" spans="1:29" x14ac:dyDescent="0.35">
      <c r="A762" s="57"/>
      <c r="B762" s="57"/>
      <c r="C762" s="58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</row>
    <row r="763" spans="1:29" x14ac:dyDescent="0.35">
      <c r="A763" s="57"/>
      <c r="B763" s="57"/>
      <c r="C763" s="58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</row>
    <row r="764" spans="1:29" x14ac:dyDescent="0.35">
      <c r="A764" s="57"/>
      <c r="B764" s="57"/>
      <c r="C764" s="58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</row>
    <row r="765" spans="1:29" x14ac:dyDescent="0.35">
      <c r="A765" s="57"/>
      <c r="B765" s="57"/>
      <c r="C765" s="58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</row>
    <row r="766" spans="1:29" x14ac:dyDescent="0.35">
      <c r="A766" s="57"/>
      <c r="B766" s="57"/>
      <c r="C766" s="58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</row>
    <row r="767" spans="1:29" x14ac:dyDescent="0.35">
      <c r="A767" s="57"/>
      <c r="B767" s="57"/>
      <c r="C767" s="58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</row>
    <row r="768" spans="1:29" x14ac:dyDescent="0.35">
      <c r="A768" s="57"/>
      <c r="B768" s="57"/>
      <c r="C768" s="58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</row>
    <row r="769" spans="1:29" x14ac:dyDescent="0.35">
      <c r="A769" s="57"/>
      <c r="B769" s="57"/>
      <c r="C769" s="58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</row>
    <row r="770" spans="1:29" x14ac:dyDescent="0.35">
      <c r="A770" s="57"/>
      <c r="B770" s="57"/>
      <c r="C770" s="58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</row>
    <row r="771" spans="1:29" x14ac:dyDescent="0.35">
      <c r="A771" s="57"/>
      <c r="B771" s="57"/>
      <c r="C771" s="58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</row>
    <row r="772" spans="1:29" x14ac:dyDescent="0.35">
      <c r="A772" s="57"/>
      <c r="B772" s="57"/>
      <c r="C772" s="58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</row>
    <row r="773" spans="1:29" x14ac:dyDescent="0.35">
      <c r="A773" s="57"/>
      <c r="B773" s="57"/>
      <c r="C773" s="58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</row>
    <row r="774" spans="1:29" x14ac:dyDescent="0.35">
      <c r="A774" s="57"/>
      <c r="B774" s="57"/>
      <c r="C774" s="58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</row>
    <row r="775" spans="1:29" x14ac:dyDescent="0.35">
      <c r="A775" s="57"/>
      <c r="B775" s="57"/>
      <c r="C775" s="58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</row>
    <row r="776" spans="1:29" x14ac:dyDescent="0.35">
      <c r="A776" s="57"/>
      <c r="B776" s="57"/>
      <c r="C776" s="58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</row>
    <row r="777" spans="1:29" x14ac:dyDescent="0.35">
      <c r="A777" s="57"/>
      <c r="B777" s="57"/>
      <c r="C777" s="58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</row>
    <row r="778" spans="1:29" x14ac:dyDescent="0.35">
      <c r="A778" s="57"/>
      <c r="B778" s="57"/>
      <c r="C778" s="58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</row>
    <row r="779" spans="1:29" x14ac:dyDescent="0.35">
      <c r="A779" s="57"/>
      <c r="B779" s="57"/>
      <c r="C779" s="58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</row>
    <row r="780" spans="1:29" x14ac:dyDescent="0.35">
      <c r="A780" s="57"/>
      <c r="B780" s="57"/>
      <c r="C780" s="58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</row>
    <row r="781" spans="1:29" x14ac:dyDescent="0.35">
      <c r="A781" s="57"/>
      <c r="B781" s="57"/>
      <c r="C781" s="58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</row>
    <row r="782" spans="1:29" x14ac:dyDescent="0.35">
      <c r="A782" s="57"/>
      <c r="B782" s="57"/>
      <c r="C782" s="58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</row>
    <row r="783" spans="1:29" x14ac:dyDescent="0.35">
      <c r="A783" s="57"/>
      <c r="B783" s="57"/>
      <c r="C783" s="58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</row>
    <row r="784" spans="1:29" x14ac:dyDescent="0.35">
      <c r="A784" s="57"/>
      <c r="B784" s="57"/>
      <c r="C784" s="58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</row>
    <row r="785" spans="1:29" x14ac:dyDescent="0.35">
      <c r="A785" s="57"/>
      <c r="B785" s="57"/>
      <c r="C785" s="58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</row>
    <row r="786" spans="1:29" x14ac:dyDescent="0.35">
      <c r="A786" s="57"/>
      <c r="B786" s="57"/>
      <c r="C786" s="58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</row>
    <row r="787" spans="1:29" x14ac:dyDescent="0.35">
      <c r="A787" s="57"/>
      <c r="B787" s="57"/>
      <c r="C787" s="58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</row>
    <row r="788" spans="1:29" x14ac:dyDescent="0.35">
      <c r="A788" s="57"/>
      <c r="B788" s="57"/>
      <c r="C788" s="58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</row>
    <row r="789" spans="1:29" x14ac:dyDescent="0.35">
      <c r="A789" s="57"/>
      <c r="B789" s="57"/>
      <c r="C789" s="58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</row>
    <row r="790" spans="1:29" x14ac:dyDescent="0.35">
      <c r="A790" s="57"/>
      <c r="B790" s="57"/>
      <c r="C790" s="58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</row>
    <row r="791" spans="1:29" x14ac:dyDescent="0.35">
      <c r="A791" s="57"/>
      <c r="B791" s="57"/>
      <c r="C791" s="58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</row>
    <row r="792" spans="1:29" x14ac:dyDescent="0.35">
      <c r="A792" s="57"/>
      <c r="B792" s="57"/>
      <c r="C792" s="58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</row>
    <row r="793" spans="1:29" x14ac:dyDescent="0.35">
      <c r="A793" s="57"/>
      <c r="B793" s="57"/>
      <c r="C793" s="58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</row>
    <row r="794" spans="1:29" x14ac:dyDescent="0.35">
      <c r="A794" s="57"/>
      <c r="B794" s="57"/>
      <c r="C794" s="58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</row>
    <row r="795" spans="1:29" x14ac:dyDescent="0.35">
      <c r="A795" s="57"/>
      <c r="B795" s="57"/>
      <c r="C795" s="58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</row>
    <row r="796" spans="1:29" x14ac:dyDescent="0.35">
      <c r="A796" s="57"/>
      <c r="B796" s="57"/>
      <c r="C796" s="58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</row>
    <row r="797" spans="1:29" x14ac:dyDescent="0.35">
      <c r="A797" s="57"/>
      <c r="B797" s="57"/>
      <c r="C797" s="58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</row>
    <row r="798" spans="1:29" x14ac:dyDescent="0.35">
      <c r="A798" s="57"/>
      <c r="B798" s="57"/>
      <c r="C798" s="58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</row>
    <row r="799" spans="1:29" x14ac:dyDescent="0.35">
      <c r="A799" s="57"/>
      <c r="B799" s="57"/>
      <c r="C799" s="58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</row>
    <row r="800" spans="1:29" x14ac:dyDescent="0.35">
      <c r="A800" s="57"/>
      <c r="B800" s="57"/>
      <c r="C800" s="58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</row>
    <row r="801" spans="1:29" x14ac:dyDescent="0.35">
      <c r="A801" s="57"/>
      <c r="B801" s="57"/>
      <c r="C801" s="58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</row>
    <row r="802" spans="1:29" x14ac:dyDescent="0.35">
      <c r="A802" s="57"/>
      <c r="B802" s="57"/>
      <c r="C802" s="58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</row>
    <row r="803" spans="1:29" x14ac:dyDescent="0.35">
      <c r="A803" s="57"/>
      <c r="B803" s="57"/>
      <c r="C803" s="58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</row>
    <row r="804" spans="1:29" x14ac:dyDescent="0.35">
      <c r="A804" s="57"/>
      <c r="B804" s="57"/>
      <c r="C804" s="58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</row>
    <row r="805" spans="1:29" x14ac:dyDescent="0.35">
      <c r="A805" s="57"/>
      <c r="B805" s="57"/>
      <c r="C805" s="58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</row>
    <row r="806" spans="1:29" x14ac:dyDescent="0.35">
      <c r="A806" s="57"/>
      <c r="B806" s="57"/>
      <c r="C806" s="58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</row>
    <row r="807" spans="1:29" x14ac:dyDescent="0.35">
      <c r="A807" s="57"/>
      <c r="B807" s="57"/>
      <c r="C807" s="58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</row>
    <row r="808" spans="1:29" x14ac:dyDescent="0.35">
      <c r="A808" s="57"/>
      <c r="B808" s="57"/>
      <c r="C808" s="58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</row>
    <row r="809" spans="1:29" x14ac:dyDescent="0.35">
      <c r="A809" s="57"/>
      <c r="B809" s="57"/>
      <c r="C809" s="58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</row>
    <row r="810" spans="1:29" x14ac:dyDescent="0.35">
      <c r="A810" s="57"/>
      <c r="B810" s="57"/>
      <c r="C810" s="58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</row>
    <row r="811" spans="1:29" x14ac:dyDescent="0.35">
      <c r="A811" s="57"/>
      <c r="B811" s="57"/>
      <c r="C811" s="58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</row>
    <row r="812" spans="1:29" x14ac:dyDescent="0.35">
      <c r="A812" s="57"/>
      <c r="B812" s="57"/>
      <c r="C812" s="58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</row>
    <row r="813" spans="1:29" x14ac:dyDescent="0.35">
      <c r="A813" s="57"/>
      <c r="B813" s="57"/>
      <c r="C813" s="58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</row>
    <row r="814" spans="1:29" x14ac:dyDescent="0.35">
      <c r="A814" s="57"/>
      <c r="B814" s="57"/>
      <c r="C814" s="58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</row>
    <row r="815" spans="1:29" x14ac:dyDescent="0.35">
      <c r="A815" s="57"/>
      <c r="B815" s="57"/>
      <c r="C815" s="58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</row>
    <row r="816" spans="1:29" x14ac:dyDescent="0.35">
      <c r="A816" s="57"/>
      <c r="B816" s="57"/>
      <c r="C816" s="58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</row>
    <row r="817" spans="1:29" x14ac:dyDescent="0.35">
      <c r="A817" s="57"/>
      <c r="B817" s="57"/>
      <c r="C817" s="58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</row>
    <row r="818" spans="1:29" x14ac:dyDescent="0.35">
      <c r="A818" s="57"/>
      <c r="B818" s="57"/>
      <c r="C818" s="58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</row>
    <row r="819" spans="1:29" x14ac:dyDescent="0.35">
      <c r="A819" s="57"/>
      <c r="B819" s="57"/>
      <c r="C819" s="58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</row>
    <row r="820" spans="1:29" x14ac:dyDescent="0.35">
      <c r="A820" s="57"/>
      <c r="B820" s="57"/>
      <c r="C820" s="58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</row>
    <row r="821" spans="1:29" x14ac:dyDescent="0.35">
      <c r="A821" s="57"/>
      <c r="B821" s="57"/>
      <c r="C821" s="58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</row>
    <row r="822" spans="1:29" x14ac:dyDescent="0.35">
      <c r="A822" s="57"/>
      <c r="B822" s="57"/>
      <c r="C822" s="58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</row>
    <row r="823" spans="1:29" x14ac:dyDescent="0.35">
      <c r="A823" s="57"/>
      <c r="B823" s="57"/>
      <c r="C823" s="58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</row>
    <row r="824" spans="1:29" x14ac:dyDescent="0.35">
      <c r="A824" s="57"/>
      <c r="B824" s="57"/>
      <c r="C824" s="58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</row>
    <row r="825" spans="1:29" x14ac:dyDescent="0.35">
      <c r="A825" s="57"/>
      <c r="B825" s="57"/>
      <c r="C825" s="58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</row>
    <row r="826" spans="1:29" x14ac:dyDescent="0.35">
      <c r="A826" s="57"/>
      <c r="B826" s="57"/>
      <c r="C826" s="58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</row>
    <row r="827" spans="1:29" x14ac:dyDescent="0.35">
      <c r="A827" s="57"/>
      <c r="B827" s="57"/>
      <c r="C827" s="58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</row>
    <row r="828" spans="1:29" x14ac:dyDescent="0.35">
      <c r="A828" s="57"/>
      <c r="B828" s="57"/>
      <c r="C828" s="58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</row>
    <row r="829" spans="1:29" x14ac:dyDescent="0.35">
      <c r="A829" s="57"/>
      <c r="B829" s="57"/>
      <c r="C829" s="58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</row>
    <row r="830" spans="1:29" x14ac:dyDescent="0.35">
      <c r="A830" s="57"/>
      <c r="B830" s="57"/>
      <c r="C830" s="58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</row>
    <row r="831" spans="1:29" x14ac:dyDescent="0.35">
      <c r="A831" s="57"/>
      <c r="B831" s="57"/>
      <c r="C831" s="58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</row>
    <row r="832" spans="1:29" x14ac:dyDescent="0.35">
      <c r="A832" s="57"/>
      <c r="B832" s="57"/>
      <c r="C832" s="58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</row>
    <row r="833" spans="1:29" x14ac:dyDescent="0.35">
      <c r="A833" s="57"/>
      <c r="B833" s="57"/>
      <c r="C833" s="58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</row>
    <row r="834" spans="1:29" x14ac:dyDescent="0.35">
      <c r="A834" s="57"/>
      <c r="B834" s="57"/>
      <c r="C834" s="58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</row>
    <row r="835" spans="1:29" x14ac:dyDescent="0.35">
      <c r="A835" s="57"/>
      <c r="B835" s="57"/>
      <c r="C835" s="58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</row>
    <row r="836" spans="1:29" x14ac:dyDescent="0.35">
      <c r="A836" s="57"/>
      <c r="B836" s="57"/>
      <c r="C836" s="58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</row>
    <row r="837" spans="1:29" x14ac:dyDescent="0.35">
      <c r="A837" s="57"/>
      <c r="B837" s="57"/>
      <c r="C837" s="58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</row>
    <row r="838" spans="1:29" x14ac:dyDescent="0.35">
      <c r="A838" s="57"/>
      <c r="B838" s="57"/>
      <c r="C838" s="58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</row>
    <row r="839" spans="1:29" x14ac:dyDescent="0.35">
      <c r="A839" s="57"/>
      <c r="B839" s="57"/>
      <c r="C839" s="58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</row>
    <row r="840" spans="1:29" x14ac:dyDescent="0.35">
      <c r="A840" s="57"/>
      <c r="B840" s="57"/>
      <c r="C840" s="58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</row>
    <row r="841" spans="1:29" x14ac:dyDescent="0.35">
      <c r="A841" s="57"/>
      <c r="B841" s="57"/>
      <c r="C841" s="58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</row>
    <row r="842" spans="1:29" x14ac:dyDescent="0.35">
      <c r="A842" s="57"/>
      <c r="B842" s="57"/>
      <c r="C842" s="58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</row>
    <row r="843" spans="1:29" x14ac:dyDescent="0.35">
      <c r="A843" s="57"/>
      <c r="B843" s="57"/>
      <c r="C843" s="58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</row>
    <row r="844" spans="1:29" x14ac:dyDescent="0.35">
      <c r="A844" s="57"/>
      <c r="B844" s="57"/>
      <c r="C844" s="58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</row>
    <row r="845" spans="1:29" x14ac:dyDescent="0.35">
      <c r="A845" s="57"/>
      <c r="B845" s="57"/>
      <c r="C845" s="58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</row>
    <row r="846" spans="1:29" x14ac:dyDescent="0.35">
      <c r="A846" s="57"/>
      <c r="B846" s="57"/>
      <c r="C846" s="58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</row>
    <row r="847" spans="1:29" x14ac:dyDescent="0.35">
      <c r="A847" s="57"/>
      <c r="B847" s="57"/>
      <c r="C847" s="58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</row>
    <row r="848" spans="1:29" x14ac:dyDescent="0.35">
      <c r="A848" s="57"/>
      <c r="B848" s="57"/>
      <c r="C848" s="58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</row>
    <row r="849" spans="1:29" x14ac:dyDescent="0.35">
      <c r="A849" s="57"/>
      <c r="B849" s="57"/>
      <c r="C849" s="58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</row>
    <row r="850" spans="1:29" x14ac:dyDescent="0.35">
      <c r="A850" s="57"/>
      <c r="B850" s="57"/>
      <c r="C850" s="58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</row>
    <row r="851" spans="1:29" x14ac:dyDescent="0.35">
      <c r="A851" s="57"/>
      <c r="B851" s="57"/>
      <c r="C851" s="58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</row>
    <row r="852" spans="1:29" x14ac:dyDescent="0.35">
      <c r="A852" s="57"/>
      <c r="B852" s="57"/>
      <c r="C852" s="58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</row>
    <row r="853" spans="1:29" x14ac:dyDescent="0.35">
      <c r="A853" s="57"/>
      <c r="B853" s="57"/>
      <c r="C853" s="58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</row>
    <row r="854" spans="1:29" x14ac:dyDescent="0.35">
      <c r="A854" s="57"/>
      <c r="B854" s="57"/>
      <c r="C854" s="58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</row>
    <row r="855" spans="1:29" x14ac:dyDescent="0.35">
      <c r="A855" s="57"/>
      <c r="B855" s="57"/>
      <c r="C855" s="58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</row>
    <row r="856" spans="1:29" x14ac:dyDescent="0.35">
      <c r="A856" s="57"/>
      <c r="B856" s="57"/>
      <c r="C856" s="58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</row>
    <row r="857" spans="1:29" x14ac:dyDescent="0.35">
      <c r="A857" s="57"/>
      <c r="B857" s="57"/>
      <c r="C857" s="58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</row>
    <row r="858" spans="1:29" x14ac:dyDescent="0.35">
      <c r="A858" s="57"/>
      <c r="B858" s="57"/>
      <c r="C858" s="58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</row>
    <row r="859" spans="1:29" x14ac:dyDescent="0.35">
      <c r="A859" s="57"/>
      <c r="B859" s="57"/>
      <c r="C859" s="58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</row>
    <row r="860" spans="1:29" x14ac:dyDescent="0.35">
      <c r="A860" s="57"/>
      <c r="B860" s="57"/>
      <c r="C860" s="58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</row>
    <row r="861" spans="1:29" x14ac:dyDescent="0.35">
      <c r="A861" s="57"/>
      <c r="B861" s="57"/>
      <c r="C861" s="58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</row>
    <row r="862" spans="1:29" x14ac:dyDescent="0.35">
      <c r="A862" s="57"/>
      <c r="B862" s="57"/>
      <c r="C862" s="58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</row>
    <row r="863" spans="1:29" x14ac:dyDescent="0.35">
      <c r="A863" s="57"/>
      <c r="B863" s="57"/>
      <c r="C863" s="58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</row>
    <row r="864" spans="1:29" x14ac:dyDescent="0.35">
      <c r="A864" s="57"/>
      <c r="B864" s="57"/>
      <c r="C864" s="58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</row>
    <row r="865" spans="1:29" x14ac:dyDescent="0.35">
      <c r="A865" s="57"/>
      <c r="B865" s="57"/>
      <c r="C865" s="58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</row>
    <row r="866" spans="1:29" x14ac:dyDescent="0.35">
      <c r="A866" s="57"/>
      <c r="B866" s="57"/>
      <c r="C866" s="58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</row>
    <row r="867" spans="1:29" x14ac:dyDescent="0.35">
      <c r="A867" s="57"/>
      <c r="B867" s="57"/>
      <c r="C867" s="58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</row>
    <row r="868" spans="1:29" x14ac:dyDescent="0.35">
      <c r="A868" s="57"/>
      <c r="B868" s="57"/>
      <c r="C868" s="58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</row>
    <row r="869" spans="1:29" x14ac:dyDescent="0.35">
      <c r="A869" s="57"/>
      <c r="B869" s="57"/>
      <c r="C869" s="58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</row>
    <row r="870" spans="1:29" x14ac:dyDescent="0.35">
      <c r="A870" s="57"/>
      <c r="B870" s="57"/>
      <c r="C870" s="58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</row>
    <row r="871" spans="1:29" x14ac:dyDescent="0.35">
      <c r="A871" s="57"/>
      <c r="B871" s="57"/>
      <c r="C871" s="58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</row>
    <row r="872" spans="1:29" x14ac:dyDescent="0.35">
      <c r="A872" s="57"/>
      <c r="B872" s="57"/>
      <c r="C872" s="58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</row>
    <row r="873" spans="1:29" x14ac:dyDescent="0.35">
      <c r="A873" s="57"/>
      <c r="B873" s="57"/>
      <c r="C873" s="58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</row>
    <row r="874" spans="1:29" x14ac:dyDescent="0.35">
      <c r="A874" s="57"/>
      <c r="B874" s="57"/>
      <c r="C874" s="58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</row>
    <row r="875" spans="1:29" x14ac:dyDescent="0.35">
      <c r="A875" s="57"/>
      <c r="B875" s="57"/>
      <c r="C875" s="58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</row>
    <row r="876" spans="1:29" x14ac:dyDescent="0.35">
      <c r="A876" s="57"/>
      <c r="B876" s="57"/>
      <c r="C876" s="58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</row>
    <row r="877" spans="1:29" x14ac:dyDescent="0.35">
      <c r="A877" s="57"/>
      <c r="B877" s="57"/>
      <c r="C877" s="58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</row>
    <row r="878" spans="1:29" x14ac:dyDescent="0.35">
      <c r="A878" s="57"/>
      <c r="B878" s="57"/>
      <c r="C878" s="58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</row>
    <row r="879" spans="1:29" x14ac:dyDescent="0.35">
      <c r="A879" s="57"/>
      <c r="B879" s="57"/>
      <c r="C879" s="58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</row>
    <row r="880" spans="1:29" x14ac:dyDescent="0.35">
      <c r="A880" s="57"/>
      <c r="B880" s="57"/>
      <c r="C880" s="58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</row>
    <row r="881" spans="1:29" x14ac:dyDescent="0.35">
      <c r="A881" s="57"/>
      <c r="B881" s="57"/>
      <c r="C881" s="58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</row>
    <row r="882" spans="1:29" x14ac:dyDescent="0.35">
      <c r="A882" s="57"/>
      <c r="B882" s="57"/>
      <c r="C882" s="58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</row>
    <row r="883" spans="1:29" x14ac:dyDescent="0.35">
      <c r="A883" s="57"/>
      <c r="B883" s="57"/>
      <c r="C883" s="58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</row>
    <row r="884" spans="1:29" x14ac:dyDescent="0.35">
      <c r="A884" s="57"/>
      <c r="B884" s="57"/>
      <c r="C884" s="58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</row>
    <row r="885" spans="1:29" x14ac:dyDescent="0.35">
      <c r="A885" s="57"/>
      <c r="B885" s="57"/>
      <c r="C885" s="58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</row>
    <row r="886" spans="1:29" x14ac:dyDescent="0.35">
      <c r="A886" s="57"/>
      <c r="B886" s="57"/>
      <c r="C886" s="58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</row>
    <row r="887" spans="1:29" x14ac:dyDescent="0.35">
      <c r="A887" s="57"/>
      <c r="B887" s="57"/>
      <c r="C887" s="58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</row>
    <row r="888" spans="1:29" x14ac:dyDescent="0.35">
      <c r="A888" s="57"/>
      <c r="B888" s="57"/>
      <c r="C888" s="58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</row>
    <row r="889" spans="1:29" x14ac:dyDescent="0.35">
      <c r="A889" s="57"/>
      <c r="B889" s="57"/>
      <c r="C889" s="58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</row>
    <row r="890" spans="1:29" x14ac:dyDescent="0.35">
      <c r="A890" s="57"/>
      <c r="B890" s="57"/>
      <c r="C890" s="58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</row>
    <row r="891" spans="1:29" x14ac:dyDescent="0.35">
      <c r="A891" s="57"/>
      <c r="B891" s="57"/>
      <c r="C891" s="58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</row>
    <row r="892" spans="1:29" x14ac:dyDescent="0.35">
      <c r="A892" s="57"/>
      <c r="B892" s="57"/>
      <c r="C892" s="58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</row>
    <row r="893" spans="1:29" x14ac:dyDescent="0.35">
      <c r="A893" s="57"/>
      <c r="B893" s="57"/>
      <c r="C893" s="58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</row>
    <row r="894" spans="1:29" x14ac:dyDescent="0.35">
      <c r="A894" s="57"/>
      <c r="B894" s="57"/>
      <c r="C894" s="58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</row>
    <row r="895" spans="1:29" x14ac:dyDescent="0.35">
      <c r="A895" s="57"/>
      <c r="B895" s="57"/>
      <c r="C895" s="58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</row>
    <row r="896" spans="1:29" x14ac:dyDescent="0.35">
      <c r="A896" s="57"/>
      <c r="B896" s="57"/>
      <c r="C896" s="58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</row>
    <row r="897" spans="1:29" x14ac:dyDescent="0.35">
      <c r="A897" s="57"/>
      <c r="B897" s="57"/>
      <c r="C897" s="58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</row>
    <row r="898" spans="1:29" x14ac:dyDescent="0.35">
      <c r="A898" s="57"/>
      <c r="B898" s="57"/>
      <c r="C898" s="58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</row>
    <row r="899" spans="1:29" x14ac:dyDescent="0.35">
      <c r="A899" s="57"/>
      <c r="B899" s="57"/>
      <c r="C899" s="58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</row>
    <row r="900" spans="1:29" x14ac:dyDescent="0.35">
      <c r="A900" s="57"/>
      <c r="B900" s="57"/>
      <c r="C900" s="58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</row>
    <row r="901" spans="1:29" x14ac:dyDescent="0.35">
      <c r="A901" s="57"/>
      <c r="B901" s="57"/>
      <c r="C901" s="58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</row>
    <row r="902" spans="1:29" x14ac:dyDescent="0.35">
      <c r="A902" s="57"/>
      <c r="B902" s="57"/>
      <c r="C902" s="58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</row>
    <row r="903" spans="1:29" x14ac:dyDescent="0.35">
      <c r="A903" s="57"/>
      <c r="B903" s="57"/>
      <c r="C903" s="58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</row>
    <row r="904" spans="1:29" x14ac:dyDescent="0.35">
      <c r="A904" s="57"/>
      <c r="B904" s="57"/>
      <c r="C904" s="58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</row>
    <row r="905" spans="1:29" x14ac:dyDescent="0.35">
      <c r="A905" s="57"/>
      <c r="B905" s="57"/>
      <c r="C905" s="58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</row>
    <row r="906" spans="1:29" x14ac:dyDescent="0.35">
      <c r="A906" s="57"/>
      <c r="B906" s="57"/>
      <c r="C906" s="58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</row>
    <row r="907" spans="1:29" x14ac:dyDescent="0.35">
      <c r="A907" s="57"/>
      <c r="B907" s="57"/>
      <c r="C907" s="58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</row>
    <row r="908" spans="1:29" x14ac:dyDescent="0.35">
      <c r="A908" s="57"/>
      <c r="B908" s="57"/>
      <c r="C908" s="58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</row>
    <row r="909" spans="1:29" x14ac:dyDescent="0.35">
      <c r="A909" s="57"/>
      <c r="B909" s="57"/>
      <c r="C909" s="58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</row>
    <row r="910" spans="1:29" x14ac:dyDescent="0.35">
      <c r="A910" s="57"/>
      <c r="B910" s="57"/>
      <c r="C910" s="58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</row>
    <row r="911" spans="1:29" x14ac:dyDescent="0.35">
      <c r="A911" s="57"/>
      <c r="B911" s="57"/>
      <c r="C911" s="58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</row>
    <row r="912" spans="1:29" x14ac:dyDescent="0.35">
      <c r="A912" s="57"/>
      <c r="B912" s="57"/>
      <c r="C912" s="58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</row>
    <row r="913" spans="1:29" x14ac:dyDescent="0.35">
      <c r="A913" s="57"/>
      <c r="B913" s="57"/>
      <c r="C913" s="58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</row>
    <row r="914" spans="1:29" x14ac:dyDescent="0.35">
      <c r="A914" s="57"/>
      <c r="B914" s="57"/>
      <c r="C914" s="58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</row>
    <row r="915" spans="1:29" x14ac:dyDescent="0.35">
      <c r="A915" s="57"/>
      <c r="B915" s="57"/>
      <c r="C915" s="58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</row>
    <row r="916" spans="1:29" x14ac:dyDescent="0.35">
      <c r="A916" s="57"/>
      <c r="B916" s="57"/>
      <c r="C916" s="58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</row>
    <row r="917" spans="1:29" x14ac:dyDescent="0.35">
      <c r="A917" s="57"/>
      <c r="B917" s="57"/>
      <c r="C917" s="58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</row>
    <row r="918" spans="1:29" x14ac:dyDescent="0.35">
      <c r="A918" s="57"/>
      <c r="B918" s="57"/>
      <c r="C918" s="58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</row>
    <row r="919" spans="1:29" x14ac:dyDescent="0.35">
      <c r="A919" s="57"/>
      <c r="B919" s="57"/>
      <c r="C919" s="58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</row>
    <row r="920" spans="1:29" x14ac:dyDescent="0.35">
      <c r="A920" s="57"/>
      <c r="B920" s="57"/>
      <c r="C920" s="58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</row>
    <row r="921" spans="1:29" x14ac:dyDescent="0.35">
      <c r="A921" s="57"/>
      <c r="B921" s="57"/>
      <c r="C921" s="58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</row>
    <row r="922" spans="1:29" x14ac:dyDescent="0.35">
      <c r="A922" s="57"/>
      <c r="B922" s="57"/>
      <c r="C922" s="58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</row>
    <row r="923" spans="1:29" x14ac:dyDescent="0.35">
      <c r="A923" s="57"/>
      <c r="B923" s="57"/>
      <c r="C923" s="58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</row>
    <row r="924" spans="1:29" x14ac:dyDescent="0.35">
      <c r="A924" s="57"/>
      <c r="B924" s="57"/>
      <c r="C924" s="58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</row>
    <row r="925" spans="1:29" x14ac:dyDescent="0.35">
      <c r="A925" s="57"/>
      <c r="B925" s="57"/>
      <c r="C925" s="58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</row>
    <row r="926" spans="1:29" x14ac:dyDescent="0.35">
      <c r="A926" s="57"/>
      <c r="B926" s="57"/>
      <c r="C926" s="58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</row>
    <row r="927" spans="1:29" x14ac:dyDescent="0.35">
      <c r="A927" s="57"/>
      <c r="B927" s="57"/>
      <c r="C927" s="58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</row>
    <row r="928" spans="1:29" x14ac:dyDescent="0.35">
      <c r="A928" s="57"/>
      <c r="B928" s="57"/>
      <c r="C928" s="58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</row>
    <row r="929" spans="1:29" x14ac:dyDescent="0.35">
      <c r="A929" s="57"/>
      <c r="B929" s="57"/>
      <c r="C929" s="58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</row>
    <row r="930" spans="1:29" x14ac:dyDescent="0.35">
      <c r="A930" s="57"/>
      <c r="B930" s="57"/>
      <c r="C930" s="58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</row>
    <row r="931" spans="1:29" x14ac:dyDescent="0.35">
      <c r="A931" s="57"/>
      <c r="B931" s="57"/>
      <c r="C931" s="58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</row>
    <row r="932" spans="1:29" x14ac:dyDescent="0.35">
      <c r="A932" s="57"/>
      <c r="B932" s="57"/>
      <c r="C932" s="58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</row>
    <row r="933" spans="1:29" x14ac:dyDescent="0.35">
      <c r="A933" s="57"/>
      <c r="B933" s="57"/>
      <c r="C933" s="58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</row>
    <row r="934" spans="1:29" x14ac:dyDescent="0.35">
      <c r="A934" s="57"/>
      <c r="B934" s="57"/>
      <c r="C934" s="58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</row>
    <row r="935" spans="1:29" x14ac:dyDescent="0.35">
      <c r="A935" s="57"/>
      <c r="B935" s="57"/>
      <c r="C935" s="58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</row>
    <row r="936" spans="1:29" x14ac:dyDescent="0.35">
      <c r="A936" s="57"/>
      <c r="B936" s="57"/>
      <c r="C936" s="58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</row>
    <row r="937" spans="1:29" x14ac:dyDescent="0.35">
      <c r="A937" s="57"/>
      <c r="B937" s="57"/>
      <c r="C937" s="58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</row>
    <row r="938" spans="1:29" x14ac:dyDescent="0.35">
      <c r="A938" s="57"/>
      <c r="B938" s="57"/>
      <c r="C938" s="58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</row>
    <row r="939" spans="1:29" x14ac:dyDescent="0.35">
      <c r="A939" s="57"/>
      <c r="B939" s="57"/>
      <c r="C939" s="58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</row>
    <row r="940" spans="1:29" x14ac:dyDescent="0.35">
      <c r="A940" s="57"/>
      <c r="B940" s="57"/>
      <c r="C940" s="58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</row>
    <row r="941" spans="1:29" x14ac:dyDescent="0.35">
      <c r="A941" s="57"/>
      <c r="B941" s="57"/>
      <c r="C941" s="58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</row>
    <row r="942" spans="1:29" x14ac:dyDescent="0.35">
      <c r="A942" s="57"/>
      <c r="B942" s="57"/>
      <c r="C942" s="58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</row>
    <row r="943" spans="1:29" x14ac:dyDescent="0.35">
      <c r="A943" s="57"/>
      <c r="B943" s="57"/>
      <c r="C943" s="58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</row>
    <row r="944" spans="1:29" x14ac:dyDescent="0.35">
      <c r="A944" s="57"/>
      <c r="B944" s="57"/>
      <c r="C944" s="58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</row>
    <row r="945" spans="1:29" x14ac:dyDescent="0.35">
      <c r="A945" s="57"/>
      <c r="B945" s="57"/>
      <c r="C945" s="58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</row>
    <row r="946" spans="1:29" x14ac:dyDescent="0.35">
      <c r="A946" s="57"/>
      <c r="B946" s="57"/>
      <c r="C946" s="58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</row>
    <row r="947" spans="1:29" x14ac:dyDescent="0.35">
      <c r="A947" s="57"/>
      <c r="B947" s="57"/>
      <c r="C947" s="58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</row>
    <row r="948" spans="1:29" x14ac:dyDescent="0.35">
      <c r="A948" s="57"/>
      <c r="B948" s="57"/>
      <c r="C948" s="58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</row>
    <row r="949" spans="1:29" x14ac:dyDescent="0.35">
      <c r="A949" s="57"/>
      <c r="B949" s="57"/>
      <c r="C949" s="58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</row>
    <row r="950" spans="1:29" x14ac:dyDescent="0.35">
      <c r="A950" s="57"/>
      <c r="B950" s="57"/>
      <c r="C950" s="58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</row>
    <row r="951" spans="1:29" x14ac:dyDescent="0.35">
      <c r="A951" s="57"/>
      <c r="B951" s="57"/>
      <c r="C951" s="58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</row>
    <row r="952" spans="1:29" x14ac:dyDescent="0.35">
      <c r="A952" s="57"/>
      <c r="B952" s="57"/>
      <c r="C952" s="58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</row>
    <row r="953" spans="1:29" x14ac:dyDescent="0.35">
      <c r="A953" s="57"/>
      <c r="B953" s="57"/>
      <c r="C953" s="58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</row>
    <row r="954" spans="1:29" x14ac:dyDescent="0.35">
      <c r="A954" s="57"/>
      <c r="B954" s="57"/>
      <c r="C954" s="58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</row>
    <row r="955" spans="1:29" x14ac:dyDescent="0.35">
      <c r="A955" s="57"/>
      <c r="B955" s="57"/>
      <c r="C955" s="58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</row>
    <row r="956" spans="1:29" x14ac:dyDescent="0.35">
      <c r="A956" s="57"/>
      <c r="B956" s="57"/>
      <c r="C956" s="58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</row>
    <row r="957" spans="1:29" x14ac:dyDescent="0.35">
      <c r="A957" s="57"/>
      <c r="B957" s="57"/>
      <c r="C957" s="58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</row>
  </sheetData>
  <autoFilter ref="A2:AC61" xr:uid="{00000000-0009-0000-0000-000007000000}">
    <sortState xmlns:xlrd2="http://schemas.microsoft.com/office/spreadsheetml/2017/richdata2" ref="A3:AC65">
      <sortCondition ref="D2:D61"/>
    </sortState>
  </autoFilter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FA72F-5CF2-4A4B-B586-FF0F607A5F86}">
  <dimension ref="A1:S26"/>
  <sheetViews>
    <sheetView zoomScale="80" zoomScaleNormal="80" workbookViewId="0">
      <pane xSplit="1" topLeftCell="H1" activePane="topRight" state="frozen"/>
      <selection pane="topRight" activeCell="C25" sqref="C25"/>
    </sheetView>
  </sheetViews>
  <sheetFormatPr baseColWidth="10" defaultRowHeight="14.5" x14ac:dyDescent="0.35"/>
  <cols>
    <col min="1" max="1" width="22.36328125" style="71" bestFit="1" customWidth="1"/>
    <col min="2" max="2" width="40.26953125" style="71" bestFit="1" customWidth="1"/>
    <col min="3" max="3" width="22" style="71" bestFit="1" customWidth="1"/>
    <col min="4" max="4" width="17.36328125" style="71" bestFit="1" customWidth="1"/>
    <col min="5" max="5" width="14" style="72" bestFit="1" customWidth="1"/>
    <col min="6" max="6" width="6.90625" style="71" bestFit="1" customWidth="1"/>
    <col min="7" max="7" width="10.26953125" style="71" bestFit="1" customWidth="1"/>
    <col min="8" max="8" width="13.54296875" style="71" bestFit="1" customWidth="1"/>
    <col min="9" max="9" width="10.90625" style="71"/>
    <col min="10" max="10" width="14.1796875" style="71" bestFit="1" customWidth="1"/>
    <col min="11" max="11" width="9.54296875" style="71" bestFit="1" customWidth="1"/>
    <col min="12" max="12" width="19.08984375" style="71" bestFit="1" customWidth="1"/>
    <col min="13" max="13" width="15.6328125" style="71" customWidth="1"/>
    <col min="14" max="14" width="25.6328125" style="71" bestFit="1" customWidth="1"/>
    <col min="15" max="15" width="10.90625" style="71"/>
    <col min="16" max="16" width="7.90625" style="71" bestFit="1" customWidth="1"/>
    <col min="17" max="17" width="17.453125" style="71" bestFit="1" customWidth="1"/>
    <col min="18" max="18" width="12.90625" style="71" bestFit="1" customWidth="1"/>
    <col min="19" max="19" width="22.26953125" style="71" bestFit="1" customWidth="1"/>
    <col min="20" max="20" width="17.7265625" style="71" bestFit="1" customWidth="1"/>
    <col min="21" max="21" width="14.90625" style="71" bestFit="1" customWidth="1"/>
    <col min="22" max="22" width="7.90625" style="71" bestFit="1" customWidth="1"/>
    <col min="23" max="23" width="16.81640625" style="71" customWidth="1"/>
    <col min="24" max="16384" width="10.90625" style="71"/>
  </cols>
  <sheetData>
    <row r="1" spans="1:19" s="67" customFormat="1" x14ac:dyDescent="0.35">
      <c r="A1" s="67" t="s">
        <v>256</v>
      </c>
      <c r="B1" s="67" t="s">
        <v>257</v>
      </c>
      <c r="C1" s="67" t="s">
        <v>299</v>
      </c>
      <c r="D1" s="67" t="s">
        <v>258</v>
      </c>
      <c r="E1" s="68" t="s">
        <v>259</v>
      </c>
      <c r="F1" s="67" t="s">
        <v>260</v>
      </c>
      <c r="G1" s="67" t="s">
        <v>0</v>
      </c>
      <c r="H1" s="67" t="s">
        <v>261</v>
      </c>
      <c r="I1" s="67" t="s">
        <v>262</v>
      </c>
      <c r="J1" s="69" t="s">
        <v>303</v>
      </c>
      <c r="K1" s="69" t="s">
        <v>300</v>
      </c>
      <c r="L1" s="69" t="s">
        <v>301</v>
      </c>
      <c r="M1" s="69" t="s">
        <v>302</v>
      </c>
      <c r="N1" s="69" t="s">
        <v>305</v>
      </c>
      <c r="O1" s="70" t="s">
        <v>263</v>
      </c>
      <c r="P1" s="70" t="s">
        <v>304</v>
      </c>
      <c r="Q1" s="70" t="s">
        <v>307</v>
      </c>
      <c r="R1" s="70" t="s">
        <v>308</v>
      </c>
      <c r="S1" s="70" t="s">
        <v>306</v>
      </c>
    </row>
    <row r="2" spans="1:19" s="75" customFormat="1" x14ac:dyDescent="0.35">
      <c r="A2" s="75" t="s">
        <v>264</v>
      </c>
      <c r="B2" s="75" t="s">
        <v>265</v>
      </c>
      <c r="C2" s="75" t="s">
        <v>266</v>
      </c>
      <c r="D2" s="75" t="s">
        <v>123</v>
      </c>
      <c r="E2" s="87">
        <v>1</v>
      </c>
      <c r="F2" s="75">
        <v>5000</v>
      </c>
      <c r="G2" s="75">
        <v>3018</v>
      </c>
      <c r="H2" s="87" t="s">
        <v>266</v>
      </c>
      <c r="I2" s="75">
        <v>50</v>
      </c>
      <c r="J2" s="75">
        <v>16667</v>
      </c>
      <c r="K2" s="76">
        <f>J2*0.141</f>
        <v>2350.0469999999996</v>
      </c>
      <c r="L2" s="76">
        <f>J2*0.102</f>
        <v>1700.0339999999999</v>
      </c>
      <c r="M2" s="76">
        <f>J2*0.05</f>
        <v>833.35</v>
      </c>
      <c r="N2" s="86">
        <f>SUM(J2:M2)</f>
        <v>21550.430999999997</v>
      </c>
      <c r="O2" s="75">
        <f>J2*12</f>
        <v>200004</v>
      </c>
      <c r="P2" s="76">
        <f>O2*0.141</f>
        <v>28200.563999999998</v>
      </c>
      <c r="Q2" s="76">
        <f>O2*0.102</f>
        <v>20400.407999999999</v>
      </c>
      <c r="R2" s="76">
        <f>O2*0.05</f>
        <v>10000.200000000001</v>
      </c>
      <c r="S2" s="86">
        <f>SUM(O2:R2)</f>
        <v>258605.17200000002</v>
      </c>
    </row>
    <row r="3" spans="1:19" s="106" customFormat="1" x14ac:dyDescent="0.35">
      <c r="A3" s="106" t="s">
        <v>267</v>
      </c>
      <c r="B3" s="106" t="s">
        <v>268</v>
      </c>
      <c r="C3" s="106" t="s">
        <v>266</v>
      </c>
      <c r="D3" s="106" t="s">
        <v>123</v>
      </c>
      <c r="E3" s="107">
        <v>1</v>
      </c>
      <c r="F3" s="106">
        <v>5010</v>
      </c>
      <c r="G3" s="106">
        <v>3003</v>
      </c>
      <c r="H3" s="107" t="s">
        <v>266</v>
      </c>
      <c r="I3" s="106">
        <v>4.4000000000000004</v>
      </c>
      <c r="J3" s="108">
        <v>0</v>
      </c>
      <c r="K3" s="109">
        <f t="shared" ref="K3:K21" si="0">J3*0.141</f>
        <v>0</v>
      </c>
      <c r="L3" s="109">
        <f t="shared" ref="L3:L21" si="1">J3*0.102</f>
        <v>0</v>
      </c>
      <c r="M3" s="109">
        <f t="shared" ref="M3:M21" si="2">J3*0.05</f>
        <v>0</v>
      </c>
      <c r="N3" s="110">
        <f t="shared" ref="N3:N21" si="3">SUM(J3:M3)</f>
        <v>0</v>
      </c>
      <c r="O3" s="111">
        <f>J3*12</f>
        <v>0</v>
      </c>
      <c r="P3" s="112">
        <f t="shared" ref="P3:P21" si="4">O3*0.141</f>
        <v>0</v>
      </c>
      <c r="Q3" s="112">
        <f t="shared" ref="Q3:Q21" si="5">O3*0.102</f>
        <v>0</v>
      </c>
      <c r="R3" s="112">
        <f t="shared" ref="R3:R21" si="6">O3*0.05</f>
        <v>0</v>
      </c>
      <c r="S3" s="113">
        <f t="shared" ref="S3:S22" si="7">SUM(O3:R3)</f>
        <v>0</v>
      </c>
    </row>
    <row r="4" spans="1:19" s="106" customFormat="1" x14ac:dyDescent="0.35">
      <c r="A4" s="106" t="s">
        <v>267</v>
      </c>
      <c r="B4" s="106" t="s">
        <v>269</v>
      </c>
      <c r="C4" s="106" t="s">
        <v>266</v>
      </c>
      <c r="D4" s="106" t="s">
        <v>270</v>
      </c>
      <c r="E4" s="107">
        <v>10</v>
      </c>
      <c r="F4" s="106">
        <v>5010</v>
      </c>
      <c r="G4" s="106">
        <v>1006</v>
      </c>
      <c r="H4" s="107" t="s">
        <v>266</v>
      </c>
      <c r="I4" s="106">
        <v>16.8</v>
      </c>
      <c r="J4" s="108">
        <v>0</v>
      </c>
      <c r="K4" s="109">
        <f t="shared" si="0"/>
        <v>0</v>
      </c>
      <c r="L4" s="109">
        <f t="shared" si="1"/>
        <v>0</v>
      </c>
      <c r="M4" s="109">
        <f t="shared" si="2"/>
        <v>0</v>
      </c>
      <c r="N4" s="110">
        <f t="shared" si="3"/>
        <v>0</v>
      </c>
      <c r="O4" s="111">
        <f>J4*12</f>
        <v>0</v>
      </c>
      <c r="P4" s="112">
        <f t="shared" si="4"/>
        <v>0</v>
      </c>
      <c r="Q4" s="112">
        <f t="shared" si="5"/>
        <v>0</v>
      </c>
      <c r="R4" s="112">
        <f t="shared" si="6"/>
        <v>0</v>
      </c>
      <c r="S4" s="113">
        <f t="shared" si="7"/>
        <v>0</v>
      </c>
    </row>
    <row r="5" spans="1:19" x14ac:dyDescent="0.35">
      <c r="A5" s="71" t="s">
        <v>267</v>
      </c>
      <c r="B5" s="71" t="s">
        <v>271</v>
      </c>
      <c r="C5" s="71" t="s">
        <v>266</v>
      </c>
      <c r="D5" s="71" t="s">
        <v>272</v>
      </c>
      <c r="E5" s="72">
        <v>37</v>
      </c>
      <c r="F5" s="71">
        <v>5010</v>
      </c>
      <c r="G5" s="71">
        <v>3019</v>
      </c>
      <c r="H5" s="72" t="s">
        <v>266</v>
      </c>
      <c r="I5" s="71">
        <v>18.8</v>
      </c>
      <c r="J5" s="73">
        <v>10000</v>
      </c>
      <c r="K5" s="74">
        <f t="shared" si="0"/>
        <v>1409.9999999999998</v>
      </c>
      <c r="L5" s="74">
        <f t="shared" si="1"/>
        <v>1019.9999999999999</v>
      </c>
      <c r="M5" s="74">
        <f t="shared" si="2"/>
        <v>500</v>
      </c>
      <c r="N5" s="85">
        <f t="shared" si="3"/>
        <v>12930</v>
      </c>
      <c r="O5" s="75">
        <f>J5*12</f>
        <v>120000</v>
      </c>
      <c r="P5" s="76">
        <f t="shared" si="4"/>
        <v>16920</v>
      </c>
      <c r="Q5" s="76">
        <f t="shared" si="5"/>
        <v>12240</v>
      </c>
      <c r="R5" s="76">
        <f t="shared" si="6"/>
        <v>6000</v>
      </c>
      <c r="S5" s="86">
        <f t="shared" si="7"/>
        <v>155160</v>
      </c>
    </row>
    <row r="6" spans="1:19" x14ac:dyDescent="0.35">
      <c r="A6" s="71" t="s">
        <v>273</v>
      </c>
      <c r="B6" s="71" t="s">
        <v>274</v>
      </c>
      <c r="C6" s="71" t="s">
        <v>266</v>
      </c>
      <c r="D6" s="71" t="s">
        <v>275</v>
      </c>
      <c r="E6" s="72">
        <v>4</v>
      </c>
      <c r="F6" s="71">
        <v>5000</v>
      </c>
      <c r="G6" s="71">
        <v>5021</v>
      </c>
      <c r="H6" s="72" t="s">
        <v>266</v>
      </c>
      <c r="I6" s="71">
        <v>100</v>
      </c>
      <c r="J6" s="73">
        <v>41506</v>
      </c>
      <c r="K6" s="74">
        <f t="shared" si="0"/>
        <v>5852.3459999999995</v>
      </c>
      <c r="L6" s="74">
        <f t="shared" si="1"/>
        <v>4233.6120000000001</v>
      </c>
      <c r="M6" s="74">
        <f t="shared" si="2"/>
        <v>2075.3000000000002</v>
      </c>
      <c r="N6" s="85">
        <f t="shared" si="3"/>
        <v>53667.258000000002</v>
      </c>
      <c r="O6" s="75">
        <f>J6*12</f>
        <v>498072</v>
      </c>
      <c r="P6" s="76">
        <f t="shared" si="4"/>
        <v>70228.151999999987</v>
      </c>
      <c r="Q6" s="76">
        <f t="shared" si="5"/>
        <v>50803.343999999997</v>
      </c>
      <c r="R6" s="76">
        <f t="shared" si="6"/>
        <v>24903.600000000002</v>
      </c>
      <c r="S6" s="86">
        <f t="shared" si="7"/>
        <v>644007.09600000002</v>
      </c>
    </row>
    <row r="7" spans="1:19" x14ac:dyDescent="0.35">
      <c r="A7" s="71" t="s">
        <v>276</v>
      </c>
      <c r="B7" s="71" t="s">
        <v>277</v>
      </c>
      <c r="C7" s="71" t="s">
        <v>266</v>
      </c>
      <c r="D7" s="71" t="s">
        <v>272</v>
      </c>
      <c r="E7" s="72">
        <v>37</v>
      </c>
      <c r="F7" s="71">
        <v>5000</v>
      </c>
      <c r="G7" s="71">
        <v>3019</v>
      </c>
      <c r="H7" s="72" t="s">
        <v>266</v>
      </c>
      <c r="I7" s="71">
        <v>50</v>
      </c>
      <c r="J7" s="73">
        <v>17039</v>
      </c>
      <c r="K7" s="74">
        <f t="shared" si="0"/>
        <v>2402.4989999999998</v>
      </c>
      <c r="L7" s="74">
        <f t="shared" si="1"/>
        <v>1737.9779999999998</v>
      </c>
      <c r="M7" s="74">
        <f t="shared" si="2"/>
        <v>851.95</v>
      </c>
      <c r="N7" s="85">
        <f t="shared" si="3"/>
        <v>22031.427</v>
      </c>
      <c r="O7" s="75">
        <f>J7*12</f>
        <v>204468</v>
      </c>
      <c r="P7" s="76">
        <f t="shared" si="4"/>
        <v>28829.987999999998</v>
      </c>
      <c r="Q7" s="76">
        <f t="shared" si="5"/>
        <v>20855.735999999997</v>
      </c>
      <c r="R7" s="76">
        <f t="shared" si="6"/>
        <v>10223.400000000001</v>
      </c>
      <c r="S7" s="86">
        <f t="shared" si="7"/>
        <v>264377.12400000001</v>
      </c>
    </row>
    <row r="8" spans="1:19" x14ac:dyDescent="0.35">
      <c r="A8" s="71" t="s">
        <v>276</v>
      </c>
      <c r="B8" s="71" t="s">
        <v>278</v>
      </c>
      <c r="C8" s="71" t="s">
        <v>266</v>
      </c>
      <c r="D8" s="71" t="s">
        <v>279</v>
      </c>
      <c r="E8" s="72">
        <v>3</v>
      </c>
      <c r="F8" s="71">
        <v>5000</v>
      </c>
      <c r="G8" s="71">
        <v>2001</v>
      </c>
      <c r="H8" s="72" t="s">
        <v>266</v>
      </c>
      <c r="I8" s="71">
        <v>50</v>
      </c>
      <c r="J8" s="73">
        <v>17039</v>
      </c>
      <c r="K8" s="74">
        <f t="shared" si="0"/>
        <v>2402.4989999999998</v>
      </c>
      <c r="L8" s="74">
        <f t="shared" si="1"/>
        <v>1737.9779999999998</v>
      </c>
      <c r="M8" s="74">
        <f t="shared" si="2"/>
        <v>851.95</v>
      </c>
      <c r="N8" s="85">
        <f t="shared" si="3"/>
        <v>22031.427</v>
      </c>
      <c r="O8" s="75">
        <f>J8*12</f>
        <v>204468</v>
      </c>
      <c r="P8" s="76">
        <f t="shared" si="4"/>
        <v>28829.987999999998</v>
      </c>
      <c r="Q8" s="76">
        <f t="shared" si="5"/>
        <v>20855.735999999997</v>
      </c>
      <c r="R8" s="76">
        <f t="shared" si="6"/>
        <v>10223.400000000001</v>
      </c>
      <c r="S8" s="86">
        <f t="shared" si="7"/>
        <v>264377.12400000001</v>
      </c>
    </row>
    <row r="9" spans="1:19" s="75" customFormat="1" x14ac:dyDescent="0.35">
      <c r="A9" s="75" t="s">
        <v>280</v>
      </c>
      <c r="B9" s="75" t="s">
        <v>69</v>
      </c>
      <c r="C9" s="75" t="s">
        <v>266</v>
      </c>
      <c r="D9" s="75" t="s">
        <v>123</v>
      </c>
      <c r="E9" s="87">
        <v>1</v>
      </c>
      <c r="F9" s="75">
        <v>5000</v>
      </c>
      <c r="G9" s="75">
        <v>5008</v>
      </c>
      <c r="H9" s="87" t="s">
        <v>266</v>
      </c>
      <c r="I9" s="75">
        <v>100</v>
      </c>
      <c r="J9" s="75">
        <v>47091</v>
      </c>
      <c r="K9" s="76">
        <f t="shared" si="0"/>
        <v>6639.8309999999992</v>
      </c>
      <c r="L9" s="76">
        <f t="shared" si="1"/>
        <v>4803.2819999999992</v>
      </c>
      <c r="M9" s="76">
        <f t="shared" si="2"/>
        <v>2354.5500000000002</v>
      </c>
      <c r="N9" s="86">
        <f t="shared" si="3"/>
        <v>60888.663</v>
      </c>
      <c r="O9" s="75">
        <f>J9*12</f>
        <v>565092</v>
      </c>
      <c r="P9" s="76">
        <f t="shared" si="4"/>
        <v>79677.971999999994</v>
      </c>
      <c r="Q9" s="76">
        <f t="shared" si="5"/>
        <v>57639.383999999998</v>
      </c>
      <c r="R9" s="76">
        <f t="shared" si="6"/>
        <v>28254.600000000002</v>
      </c>
      <c r="S9" s="86">
        <f t="shared" si="7"/>
        <v>730663.95599999989</v>
      </c>
    </row>
    <row r="10" spans="1:19" x14ac:dyDescent="0.35">
      <c r="A10" s="71" t="s">
        <v>281</v>
      </c>
      <c r="B10" s="71" t="s">
        <v>282</v>
      </c>
      <c r="C10" s="71" t="s">
        <v>266</v>
      </c>
      <c r="D10" s="71" t="s">
        <v>283</v>
      </c>
      <c r="E10" s="72">
        <v>2</v>
      </c>
      <c r="F10" s="71">
        <v>5000</v>
      </c>
      <c r="G10" s="71">
        <v>4004</v>
      </c>
      <c r="H10" s="72" t="s">
        <v>266</v>
      </c>
      <c r="I10" s="71">
        <v>20</v>
      </c>
      <c r="J10" s="73">
        <v>5833</v>
      </c>
      <c r="K10" s="74">
        <f t="shared" si="0"/>
        <v>822.45299999999997</v>
      </c>
      <c r="L10" s="74">
        <f t="shared" si="1"/>
        <v>594.96600000000001</v>
      </c>
      <c r="M10" s="74">
        <f t="shared" si="2"/>
        <v>291.65000000000003</v>
      </c>
      <c r="N10" s="85">
        <f t="shared" si="3"/>
        <v>7542.0689999999995</v>
      </c>
      <c r="O10" s="75">
        <f>J10*12</f>
        <v>69996</v>
      </c>
      <c r="P10" s="76">
        <f t="shared" si="4"/>
        <v>9869.4359999999997</v>
      </c>
      <c r="Q10" s="76">
        <f t="shared" si="5"/>
        <v>7139.5919999999996</v>
      </c>
      <c r="R10" s="76">
        <f t="shared" si="6"/>
        <v>3499.8</v>
      </c>
      <c r="S10" s="86">
        <f t="shared" si="7"/>
        <v>90504.828000000009</v>
      </c>
    </row>
    <row r="11" spans="1:19" x14ac:dyDescent="0.35">
      <c r="A11" s="71" t="s">
        <v>284</v>
      </c>
      <c r="B11" s="71" t="s">
        <v>285</v>
      </c>
      <c r="C11" s="71" t="s">
        <v>266</v>
      </c>
      <c r="D11" s="71" t="s">
        <v>123</v>
      </c>
      <c r="E11" s="72">
        <v>1</v>
      </c>
      <c r="F11" s="71">
        <v>5000</v>
      </c>
      <c r="H11" s="72" t="s">
        <v>266</v>
      </c>
      <c r="I11" s="71">
        <v>50</v>
      </c>
      <c r="J11" s="73">
        <v>18333</v>
      </c>
      <c r="K11" s="74">
        <f t="shared" si="0"/>
        <v>2584.953</v>
      </c>
      <c r="L11" s="74">
        <f t="shared" si="1"/>
        <v>1869.9659999999999</v>
      </c>
      <c r="M11" s="74">
        <f t="shared" si="2"/>
        <v>916.65000000000009</v>
      </c>
      <c r="N11" s="85">
        <f t="shared" si="3"/>
        <v>23704.569000000003</v>
      </c>
      <c r="O11" s="75">
        <f>J11*12</f>
        <v>219996</v>
      </c>
      <c r="P11" s="76">
        <f t="shared" si="4"/>
        <v>31019.435999999998</v>
      </c>
      <c r="Q11" s="76">
        <f t="shared" si="5"/>
        <v>22439.591999999997</v>
      </c>
      <c r="R11" s="76">
        <f t="shared" si="6"/>
        <v>10999.800000000001</v>
      </c>
      <c r="S11" s="86">
        <f t="shared" si="7"/>
        <v>284454.82799999998</v>
      </c>
    </row>
    <row r="12" spans="1:19" s="77" customFormat="1" x14ac:dyDescent="0.35">
      <c r="A12" s="77" t="s">
        <v>284</v>
      </c>
      <c r="B12" s="77" t="s">
        <v>286</v>
      </c>
      <c r="C12" s="77" t="s">
        <v>266</v>
      </c>
      <c r="D12" s="77" t="s">
        <v>270</v>
      </c>
      <c r="E12" s="78">
        <v>10</v>
      </c>
      <c r="F12" s="77">
        <v>5000</v>
      </c>
      <c r="G12" s="77">
        <v>2001</v>
      </c>
      <c r="H12" s="78" t="s">
        <v>266</v>
      </c>
      <c r="I12" s="77">
        <v>30</v>
      </c>
      <c r="J12" s="73">
        <v>11000</v>
      </c>
      <c r="K12" s="74">
        <f t="shared" si="0"/>
        <v>1550.9999999999998</v>
      </c>
      <c r="L12" s="74">
        <f t="shared" si="1"/>
        <v>1122</v>
      </c>
      <c r="M12" s="74">
        <f t="shared" si="2"/>
        <v>550</v>
      </c>
      <c r="N12" s="85">
        <f t="shared" si="3"/>
        <v>14223</v>
      </c>
      <c r="O12" s="75">
        <f>J12*12</f>
        <v>132000</v>
      </c>
      <c r="P12" s="76">
        <f t="shared" si="4"/>
        <v>18612</v>
      </c>
      <c r="Q12" s="76">
        <f t="shared" si="5"/>
        <v>13464</v>
      </c>
      <c r="R12" s="76">
        <f t="shared" si="6"/>
        <v>6600</v>
      </c>
      <c r="S12" s="86">
        <f t="shared" si="7"/>
        <v>170676</v>
      </c>
    </row>
    <row r="13" spans="1:19" s="75" customFormat="1" x14ac:dyDescent="0.35">
      <c r="A13" s="75" t="s">
        <v>284</v>
      </c>
      <c r="B13" s="75" t="s">
        <v>287</v>
      </c>
      <c r="C13" s="75" t="s">
        <v>266</v>
      </c>
      <c r="D13" s="75" t="s">
        <v>123</v>
      </c>
      <c r="E13" s="87">
        <v>1</v>
      </c>
      <c r="F13" s="75">
        <v>5000</v>
      </c>
      <c r="G13" s="75">
        <v>2001</v>
      </c>
      <c r="H13" s="87" t="s">
        <v>266</v>
      </c>
      <c r="I13" s="75">
        <v>20</v>
      </c>
      <c r="J13" s="75">
        <v>7333</v>
      </c>
      <c r="K13" s="76">
        <f t="shared" si="0"/>
        <v>1033.953</v>
      </c>
      <c r="L13" s="76">
        <f t="shared" si="1"/>
        <v>747.96600000000001</v>
      </c>
      <c r="M13" s="76">
        <f t="shared" si="2"/>
        <v>366.65000000000003</v>
      </c>
      <c r="N13" s="86">
        <f t="shared" si="3"/>
        <v>9481.5689999999995</v>
      </c>
      <c r="O13" s="75">
        <f>J13*12</f>
        <v>87996</v>
      </c>
      <c r="P13" s="76">
        <f t="shared" si="4"/>
        <v>12407.436</v>
      </c>
      <c r="Q13" s="76">
        <f t="shared" si="5"/>
        <v>8975.5919999999987</v>
      </c>
      <c r="R13" s="76">
        <f t="shared" si="6"/>
        <v>4399.8</v>
      </c>
      <c r="S13" s="86">
        <f t="shared" si="7"/>
        <v>113778.82800000001</v>
      </c>
    </row>
    <row r="14" spans="1:19" x14ac:dyDescent="0.35">
      <c r="A14" s="71" t="s">
        <v>288</v>
      </c>
      <c r="B14" s="71" t="s">
        <v>289</v>
      </c>
      <c r="C14" s="71" t="s">
        <v>266</v>
      </c>
      <c r="D14" s="71" t="s">
        <v>270</v>
      </c>
      <c r="E14" s="72">
        <v>10</v>
      </c>
      <c r="F14" s="71">
        <v>5000</v>
      </c>
      <c r="G14" s="71">
        <v>2001</v>
      </c>
      <c r="H14" s="72" t="s">
        <v>266</v>
      </c>
      <c r="I14" s="71">
        <v>10</v>
      </c>
      <c r="J14" s="73">
        <v>2667</v>
      </c>
      <c r="K14" s="74">
        <f t="shared" si="0"/>
        <v>376.04699999999997</v>
      </c>
      <c r="L14" s="74">
        <f t="shared" si="1"/>
        <v>272.03399999999999</v>
      </c>
      <c r="M14" s="74">
        <f t="shared" si="2"/>
        <v>133.35</v>
      </c>
      <c r="N14" s="85">
        <f t="shared" si="3"/>
        <v>3448.431</v>
      </c>
      <c r="O14" s="75">
        <f>J14*12</f>
        <v>32004</v>
      </c>
      <c r="P14" s="76">
        <f t="shared" si="4"/>
        <v>4512.5639999999994</v>
      </c>
      <c r="Q14" s="76">
        <f t="shared" si="5"/>
        <v>3264.4079999999999</v>
      </c>
      <c r="R14" s="76">
        <f t="shared" si="6"/>
        <v>1600.2</v>
      </c>
      <c r="S14" s="86">
        <f t="shared" si="7"/>
        <v>41381.171999999999</v>
      </c>
    </row>
    <row r="15" spans="1:19" s="75" customFormat="1" x14ac:dyDescent="0.35">
      <c r="A15" s="75" t="s">
        <v>288</v>
      </c>
      <c r="B15" s="75" t="s">
        <v>290</v>
      </c>
      <c r="C15" s="75" t="s">
        <v>266</v>
      </c>
      <c r="D15" s="75" t="s">
        <v>123</v>
      </c>
      <c r="E15" s="87">
        <v>1</v>
      </c>
      <c r="F15" s="75">
        <v>5000</v>
      </c>
      <c r="G15" s="75">
        <v>2001</v>
      </c>
      <c r="H15" s="87" t="s">
        <v>266</v>
      </c>
      <c r="I15" s="75">
        <v>20</v>
      </c>
      <c r="J15" s="75">
        <v>5333</v>
      </c>
      <c r="K15" s="76">
        <f t="shared" si="0"/>
        <v>751.95299999999997</v>
      </c>
      <c r="L15" s="76">
        <f t="shared" si="1"/>
        <v>543.96600000000001</v>
      </c>
      <c r="M15" s="76">
        <f t="shared" si="2"/>
        <v>266.65000000000003</v>
      </c>
      <c r="N15" s="86">
        <f t="shared" si="3"/>
        <v>6895.5689999999995</v>
      </c>
      <c r="O15" s="75">
        <f>J15*12</f>
        <v>63996</v>
      </c>
      <c r="P15" s="76">
        <f t="shared" si="4"/>
        <v>9023.4359999999997</v>
      </c>
      <c r="Q15" s="76">
        <f t="shared" si="5"/>
        <v>6527.5919999999996</v>
      </c>
      <c r="R15" s="76">
        <f t="shared" si="6"/>
        <v>3199.8</v>
      </c>
      <c r="S15" s="86">
        <f t="shared" si="7"/>
        <v>82746.828000000009</v>
      </c>
    </row>
    <row r="16" spans="1:19" x14ac:dyDescent="0.35">
      <c r="A16" s="71" t="s">
        <v>291</v>
      </c>
      <c r="B16" s="71" t="s">
        <v>289</v>
      </c>
      <c r="C16" s="71" t="s">
        <v>266</v>
      </c>
      <c r="D16" s="71" t="s">
        <v>270</v>
      </c>
      <c r="E16" s="72">
        <v>10</v>
      </c>
      <c r="F16" s="71">
        <v>5000</v>
      </c>
      <c r="G16" s="71">
        <v>2001</v>
      </c>
      <c r="H16" s="72" t="s">
        <v>266</v>
      </c>
      <c r="I16" s="71">
        <v>10</v>
      </c>
      <c r="J16" s="73">
        <v>2667</v>
      </c>
      <c r="K16" s="74">
        <f t="shared" si="0"/>
        <v>376.04699999999997</v>
      </c>
      <c r="L16" s="74">
        <f t="shared" si="1"/>
        <v>272.03399999999999</v>
      </c>
      <c r="M16" s="74">
        <f t="shared" si="2"/>
        <v>133.35</v>
      </c>
      <c r="N16" s="85">
        <f t="shared" si="3"/>
        <v>3448.431</v>
      </c>
      <c r="O16" s="75">
        <f>J16*12</f>
        <v>32004</v>
      </c>
      <c r="P16" s="76">
        <f t="shared" si="4"/>
        <v>4512.5639999999994</v>
      </c>
      <c r="Q16" s="76">
        <f t="shared" si="5"/>
        <v>3264.4079999999999</v>
      </c>
      <c r="R16" s="76">
        <f t="shared" si="6"/>
        <v>1600.2</v>
      </c>
      <c r="S16" s="86">
        <f t="shared" si="7"/>
        <v>41381.171999999999</v>
      </c>
    </row>
    <row r="17" spans="1:19" s="75" customFormat="1" x14ac:dyDescent="0.35">
      <c r="A17" s="75" t="s">
        <v>291</v>
      </c>
      <c r="B17" s="75" t="s">
        <v>298</v>
      </c>
      <c r="C17" s="75" t="s">
        <v>266</v>
      </c>
      <c r="D17" s="75" t="s">
        <v>123</v>
      </c>
      <c r="E17" s="87">
        <v>1</v>
      </c>
      <c r="F17" s="75">
        <v>5000</v>
      </c>
      <c r="G17" s="75">
        <v>2001</v>
      </c>
      <c r="H17" s="87" t="s">
        <v>266</v>
      </c>
      <c r="I17" s="75">
        <v>20</v>
      </c>
      <c r="J17" s="75">
        <v>5333</v>
      </c>
      <c r="K17" s="76">
        <f t="shared" si="0"/>
        <v>751.95299999999997</v>
      </c>
      <c r="L17" s="76">
        <f t="shared" si="1"/>
        <v>543.96600000000001</v>
      </c>
      <c r="M17" s="76">
        <f t="shared" si="2"/>
        <v>266.65000000000003</v>
      </c>
      <c r="N17" s="86">
        <f t="shared" si="3"/>
        <v>6895.5689999999995</v>
      </c>
      <c r="O17" s="75">
        <f>J17*12</f>
        <v>63996</v>
      </c>
      <c r="P17" s="76">
        <f t="shared" si="4"/>
        <v>9023.4359999999997</v>
      </c>
      <c r="Q17" s="76">
        <f t="shared" si="5"/>
        <v>6527.5919999999996</v>
      </c>
      <c r="R17" s="76">
        <f t="shared" si="6"/>
        <v>3199.8</v>
      </c>
      <c r="S17" s="86">
        <f t="shared" si="7"/>
        <v>82746.828000000009</v>
      </c>
    </row>
    <row r="18" spans="1:19" s="75" customFormat="1" x14ac:dyDescent="0.35">
      <c r="A18" s="75" t="s">
        <v>331</v>
      </c>
      <c r="B18" s="75" t="s">
        <v>292</v>
      </c>
      <c r="C18" s="75" t="s">
        <v>266</v>
      </c>
      <c r="D18" s="75" t="s">
        <v>123</v>
      </c>
      <c r="E18" s="87">
        <v>1</v>
      </c>
      <c r="F18" s="75">
        <v>5000</v>
      </c>
      <c r="G18" s="75">
        <v>2025</v>
      </c>
      <c r="H18" s="87" t="s">
        <v>266</v>
      </c>
      <c r="I18" s="75">
        <v>100</v>
      </c>
      <c r="J18" s="76">
        <f>33333*0.4</f>
        <v>13333.2</v>
      </c>
      <c r="K18" s="76">
        <f>(33333*0.141)*0.4</f>
        <v>1879.9811999999999</v>
      </c>
      <c r="L18" s="76">
        <f>(33333*0.102)*0.4</f>
        <v>1359.9864</v>
      </c>
      <c r="M18" s="76">
        <f>(33333*0.05)*0.4</f>
        <v>666.66000000000008</v>
      </c>
      <c r="N18" s="86">
        <f t="shared" si="3"/>
        <v>17239.827600000001</v>
      </c>
      <c r="O18" s="76">
        <f>J18*12</f>
        <v>159998.40000000002</v>
      </c>
      <c r="P18" s="76">
        <f t="shared" si="4"/>
        <v>22559.774400000002</v>
      </c>
      <c r="Q18" s="76">
        <f t="shared" si="5"/>
        <v>16319.836800000001</v>
      </c>
      <c r="R18" s="76">
        <f t="shared" si="6"/>
        <v>7999.9200000000019</v>
      </c>
      <c r="S18" s="86">
        <f t="shared" si="7"/>
        <v>206877.93120000002</v>
      </c>
    </row>
    <row r="19" spans="1:19" s="75" customFormat="1" x14ac:dyDescent="0.35">
      <c r="A19" s="75" t="s">
        <v>332</v>
      </c>
      <c r="B19" s="75" t="s">
        <v>292</v>
      </c>
      <c r="C19" s="75" t="s">
        <v>266</v>
      </c>
      <c r="D19" s="75" t="s">
        <v>123</v>
      </c>
      <c r="E19" s="87">
        <v>1</v>
      </c>
      <c r="F19" s="75">
        <v>5000</v>
      </c>
      <c r="G19" s="75">
        <v>2025</v>
      </c>
      <c r="H19" s="87" t="s">
        <v>266</v>
      </c>
      <c r="I19" s="75">
        <v>100</v>
      </c>
      <c r="J19" s="76">
        <f>33333</f>
        <v>33333</v>
      </c>
      <c r="K19" s="76">
        <f>33333*0.141</f>
        <v>4699.9529999999995</v>
      </c>
      <c r="L19" s="76">
        <f>33333*0.102</f>
        <v>3399.9659999999999</v>
      </c>
      <c r="M19" s="76">
        <f>33333*0.05</f>
        <v>1666.65</v>
      </c>
      <c r="N19" s="86">
        <f t="shared" ref="N19" si="8">SUM(J19:M19)</f>
        <v>43099.569000000003</v>
      </c>
      <c r="O19" s="76">
        <f>J19*12</f>
        <v>399996</v>
      </c>
      <c r="P19" s="76">
        <f t="shared" si="4"/>
        <v>56399.435999999994</v>
      </c>
      <c r="Q19" s="76">
        <f t="shared" ref="Q19" si="9">O19*0.102</f>
        <v>40799.591999999997</v>
      </c>
      <c r="R19" s="76">
        <f t="shared" ref="R19" si="10">O19*0.05</f>
        <v>19999.800000000003</v>
      </c>
      <c r="S19" s="86">
        <f t="shared" ref="S19" si="11">SUM(O19:R19)</f>
        <v>517194.82799999998</v>
      </c>
    </row>
    <row r="20" spans="1:19" x14ac:dyDescent="0.35">
      <c r="A20" s="71" t="s">
        <v>296</v>
      </c>
      <c r="B20" s="71" t="s">
        <v>293</v>
      </c>
      <c r="C20" s="71" t="s">
        <v>294</v>
      </c>
      <c r="D20" s="71" t="s">
        <v>275</v>
      </c>
      <c r="E20" s="72">
        <v>4</v>
      </c>
      <c r="F20" s="71">
        <v>5000</v>
      </c>
      <c r="G20" s="71">
        <v>5022</v>
      </c>
      <c r="H20" s="72" t="s">
        <v>266</v>
      </c>
      <c r="I20" s="71">
        <v>20</v>
      </c>
      <c r="J20" s="73">
        <v>12667</v>
      </c>
      <c r="K20" s="74">
        <f>J20*0.141</f>
        <v>1786.0469999999998</v>
      </c>
      <c r="L20" s="74">
        <f t="shared" si="1"/>
        <v>1292.0339999999999</v>
      </c>
      <c r="M20" s="74">
        <f t="shared" si="2"/>
        <v>633.35</v>
      </c>
      <c r="N20" s="85">
        <f t="shared" si="3"/>
        <v>16378.431</v>
      </c>
      <c r="O20" s="75">
        <f>J20*6</f>
        <v>76002</v>
      </c>
      <c r="P20" s="76">
        <f t="shared" si="4"/>
        <v>10716.281999999999</v>
      </c>
      <c r="Q20" s="76">
        <f t="shared" si="5"/>
        <v>7752.2039999999997</v>
      </c>
      <c r="R20" s="76">
        <f t="shared" si="6"/>
        <v>3800.1000000000004</v>
      </c>
      <c r="S20" s="86">
        <f t="shared" si="7"/>
        <v>98270.58600000001</v>
      </c>
    </row>
    <row r="21" spans="1:19" x14ac:dyDescent="0.35">
      <c r="A21" s="71" t="s">
        <v>297</v>
      </c>
      <c r="B21" s="71" t="s">
        <v>295</v>
      </c>
      <c r="C21" s="71" t="s">
        <v>294</v>
      </c>
      <c r="D21" s="71" t="s">
        <v>275</v>
      </c>
      <c r="E21" s="72">
        <v>4</v>
      </c>
      <c r="F21" s="71">
        <v>5000</v>
      </c>
      <c r="G21" s="71">
        <v>5022</v>
      </c>
      <c r="H21" s="72" t="s">
        <v>266</v>
      </c>
      <c r="I21" s="71">
        <v>50</v>
      </c>
      <c r="J21" s="73">
        <v>31667</v>
      </c>
      <c r="K21" s="74">
        <f t="shared" si="0"/>
        <v>4465.0469999999996</v>
      </c>
      <c r="L21" s="74">
        <f t="shared" si="1"/>
        <v>3230.0339999999997</v>
      </c>
      <c r="M21" s="74">
        <f t="shared" si="2"/>
        <v>1583.3500000000001</v>
      </c>
      <c r="N21" s="85">
        <f t="shared" si="3"/>
        <v>40945.430999999997</v>
      </c>
      <c r="O21" s="75">
        <f>J21*6</f>
        <v>190002</v>
      </c>
      <c r="P21" s="76">
        <f t="shared" si="4"/>
        <v>26790.281999999999</v>
      </c>
      <c r="Q21" s="76">
        <f t="shared" si="5"/>
        <v>19380.203999999998</v>
      </c>
      <c r="R21" s="76">
        <f t="shared" si="6"/>
        <v>9500.1</v>
      </c>
      <c r="S21" s="86">
        <f t="shared" si="7"/>
        <v>245672.58600000001</v>
      </c>
    </row>
    <row r="22" spans="1:19" s="84" customFormat="1" x14ac:dyDescent="0.35">
      <c r="A22" s="81" t="s">
        <v>329</v>
      </c>
      <c r="B22" s="81"/>
      <c r="C22" s="81"/>
      <c r="D22" s="81"/>
      <c r="E22" s="82"/>
      <c r="F22" s="81"/>
      <c r="G22" s="81"/>
      <c r="H22" s="81"/>
      <c r="I22" s="81"/>
      <c r="J22" s="80">
        <f>SUM(J2:J21)</f>
        <v>298841.2</v>
      </c>
      <c r="K22" s="80">
        <f>SUM(K2:K21)</f>
        <v>42136.609199999999</v>
      </c>
      <c r="L22" s="80">
        <f>SUM(L2:L21)</f>
        <v>30481.8024</v>
      </c>
      <c r="M22" s="80">
        <f>SUM(M2:M21)</f>
        <v>14942.06</v>
      </c>
      <c r="N22" s="83">
        <f>SUM(N2:N21)</f>
        <v>386401.6716</v>
      </c>
      <c r="O22" s="80">
        <f>SUM(O2:O21)</f>
        <v>3320090.4</v>
      </c>
      <c r="P22" s="80">
        <f>SUM(P2:P21)</f>
        <v>468132.74639999995</v>
      </c>
      <c r="Q22" s="80">
        <f>SUM(Q2:Q21)</f>
        <v>338649.22080000001</v>
      </c>
      <c r="R22" s="80">
        <f>SUM(R2:R21)</f>
        <v>166004.52000000002</v>
      </c>
      <c r="S22" s="83">
        <f>SUM(S2:S21)</f>
        <v>4292876.8872000007</v>
      </c>
    </row>
    <row r="23" spans="1:19" x14ac:dyDescent="0.35">
      <c r="M23" s="79"/>
      <c r="S23" s="79"/>
    </row>
    <row r="24" spans="1:19" x14ac:dyDescent="0.35">
      <c r="M24" s="79"/>
    </row>
    <row r="25" spans="1:19" x14ac:dyDescent="0.35">
      <c r="Q25" s="79"/>
      <c r="S25" s="79"/>
    </row>
    <row r="26" spans="1:19" x14ac:dyDescent="0.35">
      <c r="N26" s="79"/>
      <c r="R26" s="79"/>
    </row>
  </sheetData>
  <autoFilter ref="A1:AQ994" xr:uid="{B2BFA72F-5CF2-4A4B-B586-FF0F607A5F86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3" sqref="F23"/>
    </sheetView>
  </sheetViews>
  <sheetFormatPr baseColWidth="10" defaultColWidth="14.453125" defaultRowHeight="15" customHeight="1" outlineLevelRow="1" x14ac:dyDescent="0.25"/>
  <cols>
    <col min="1" max="1" width="33" customWidth="1"/>
    <col min="2" max="2" width="7.7265625" customWidth="1"/>
    <col min="3" max="3" width="9.453125" customWidth="1"/>
    <col min="4" max="4" width="12" customWidth="1"/>
    <col min="5" max="5" width="7.453125" customWidth="1"/>
    <col min="6" max="6" width="14" customWidth="1"/>
    <col min="7" max="7" width="9.453125" customWidth="1"/>
    <col min="8" max="8" width="8.26953125" customWidth="1"/>
    <col min="9" max="10" width="8.453125" customWidth="1"/>
    <col min="11" max="11" width="16.81640625" customWidth="1"/>
    <col min="12" max="12" width="11.453125" customWidth="1"/>
    <col min="13" max="13" width="8.453125" customWidth="1"/>
  </cols>
  <sheetData>
    <row r="1" spans="1:26" ht="13" x14ac:dyDescent="0.3">
      <c r="A1" s="34"/>
      <c r="B1" s="35" t="s">
        <v>123</v>
      </c>
      <c r="C1" s="35" t="s">
        <v>87</v>
      </c>
      <c r="D1" s="35" t="s">
        <v>85</v>
      </c>
      <c r="E1" s="35" t="s">
        <v>89</v>
      </c>
      <c r="F1" s="35" t="s">
        <v>125</v>
      </c>
      <c r="G1" s="35" t="s">
        <v>126</v>
      </c>
      <c r="H1" s="35" t="s">
        <v>220</v>
      </c>
      <c r="I1" s="35" t="s">
        <v>221</v>
      </c>
      <c r="J1" s="35" t="s">
        <v>127</v>
      </c>
      <c r="K1" s="35" t="s">
        <v>124</v>
      </c>
      <c r="L1" s="35" t="s">
        <v>128</v>
      </c>
      <c r="M1" s="35" t="s">
        <v>129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3"/>
      <c r="Z1" s="33"/>
    </row>
    <row r="2" spans="1:26" ht="12.75" customHeight="1" x14ac:dyDescent="0.3">
      <c r="A2" s="35"/>
      <c r="B2" s="33">
        <v>940000</v>
      </c>
      <c r="C2" s="33">
        <v>940000</v>
      </c>
      <c r="D2" s="33">
        <v>940000</v>
      </c>
      <c r="E2" s="33">
        <v>940000</v>
      </c>
      <c r="F2" s="33">
        <v>940000</v>
      </c>
      <c r="G2" s="33">
        <v>940000</v>
      </c>
      <c r="H2" s="33">
        <v>940000</v>
      </c>
      <c r="I2" s="33">
        <v>940000</v>
      </c>
      <c r="J2" s="33">
        <v>940000</v>
      </c>
      <c r="K2" s="33">
        <v>940000</v>
      </c>
      <c r="L2" s="33">
        <v>940000</v>
      </c>
      <c r="M2" s="35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3" x14ac:dyDescent="0.3">
      <c r="A3" s="35" t="s">
        <v>222</v>
      </c>
      <c r="B3" s="35">
        <f t="shared" ref="B3:L3" si="0">B4-B5-B7</f>
        <v>133000</v>
      </c>
      <c r="C3" s="35">
        <f t="shared" si="0"/>
        <v>-9400</v>
      </c>
      <c r="D3" s="35">
        <f t="shared" si="0"/>
        <v>170800</v>
      </c>
      <c r="E3" s="35">
        <f t="shared" si="0"/>
        <v>0</v>
      </c>
      <c r="F3" s="35">
        <f t="shared" si="0"/>
        <v>0</v>
      </c>
      <c r="G3" s="35">
        <f t="shared" si="0"/>
        <v>-9400</v>
      </c>
      <c r="H3" s="35">
        <f t="shared" si="0"/>
        <v>0</v>
      </c>
      <c r="I3" s="35">
        <f t="shared" si="0"/>
        <v>0</v>
      </c>
      <c r="J3" s="35">
        <f t="shared" si="0"/>
        <v>-9400</v>
      </c>
      <c r="K3" s="35">
        <f t="shared" si="0"/>
        <v>-18800</v>
      </c>
      <c r="L3" s="35">
        <f t="shared" si="0"/>
        <v>0</v>
      </c>
      <c r="M3" s="35">
        <f t="shared" ref="M3:M38" si="1">SUM(B3:L3)</f>
        <v>256800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3"/>
      <c r="Z3" s="33"/>
    </row>
    <row r="4" spans="1:26" ht="12.5" outlineLevel="1" x14ac:dyDescent="0.25">
      <c r="A4" s="36" t="s">
        <v>223</v>
      </c>
      <c r="B4" s="36">
        <v>250000</v>
      </c>
      <c r="C4" s="36">
        <v>0</v>
      </c>
      <c r="D4" s="36">
        <f>196000+(20000*6)</f>
        <v>316000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f t="shared" si="1"/>
        <v>566000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3"/>
      <c r="Z4" s="33"/>
    </row>
    <row r="5" spans="1:26" ht="12.5" outlineLevel="1" x14ac:dyDescent="0.25">
      <c r="A5" s="36" t="s">
        <v>224</v>
      </c>
      <c r="B5" s="36">
        <v>70000</v>
      </c>
      <c r="C5" s="36">
        <v>0</v>
      </c>
      <c r="D5" s="36">
        <v>70000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f t="shared" si="1"/>
        <v>140000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3"/>
      <c r="Z5" s="33"/>
    </row>
    <row r="6" spans="1:26" ht="12.5" outlineLevel="1" x14ac:dyDescent="0.25">
      <c r="A6" s="36" t="s">
        <v>225</v>
      </c>
      <c r="B6" s="37">
        <v>0.05</v>
      </c>
      <c r="C6" s="37">
        <v>0.01</v>
      </c>
      <c r="D6" s="37">
        <v>0.08</v>
      </c>
      <c r="E6" s="37">
        <v>0</v>
      </c>
      <c r="F6" s="37">
        <v>0</v>
      </c>
      <c r="G6" s="37">
        <v>0.01</v>
      </c>
      <c r="H6" s="37">
        <v>0</v>
      </c>
      <c r="I6" s="37">
        <v>0</v>
      </c>
      <c r="J6" s="37">
        <v>0.01</v>
      </c>
      <c r="K6" s="37">
        <v>0.02</v>
      </c>
      <c r="L6" s="37">
        <v>0</v>
      </c>
      <c r="M6" s="37">
        <f t="shared" si="1"/>
        <v>0.18000000000000002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3"/>
      <c r="Z6" s="33"/>
    </row>
    <row r="7" spans="1:26" ht="12.5" outlineLevel="1" x14ac:dyDescent="0.25">
      <c r="A7" s="36" t="s">
        <v>226</v>
      </c>
      <c r="B7" s="36">
        <f t="shared" ref="B7:L7" si="2">B2*B6</f>
        <v>47000</v>
      </c>
      <c r="C7" s="36">
        <f t="shared" si="2"/>
        <v>9400</v>
      </c>
      <c r="D7" s="36">
        <f t="shared" si="2"/>
        <v>75200</v>
      </c>
      <c r="E7" s="36">
        <f t="shared" si="2"/>
        <v>0</v>
      </c>
      <c r="F7" s="36">
        <f t="shared" si="2"/>
        <v>0</v>
      </c>
      <c r="G7" s="36">
        <f t="shared" si="2"/>
        <v>9400</v>
      </c>
      <c r="H7" s="36">
        <f t="shared" si="2"/>
        <v>0</v>
      </c>
      <c r="I7" s="36">
        <f t="shared" si="2"/>
        <v>0</v>
      </c>
      <c r="J7" s="36">
        <f t="shared" si="2"/>
        <v>9400</v>
      </c>
      <c r="K7" s="36">
        <f t="shared" si="2"/>
        <v>18800</v>
      </c>
      <c r="L7" s="36">
        <f t="shared" si="2"/>
        <v>0</v>
      </c>
      <c r="M7" s="36">
        <f t="shared" si="1"/>
        <v>169200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3"/>
      <c r="Z7" s="33"/>
    </row>
    <row r="8" spans="1:26" ht="13" x14ac:dyDescent="0.3">
      <c r="A8" s="35" t="s">
        <v>227</v>
      </c>
      <c r="B8" s="35">
        <f t="shared" ref="B8:L8" si="3">B9-B10-B12</f>
        <v>0</v>
      </c>
      <c r="C8" s="35">
        <f t="shared" si="3"/>
        <v>0</v>
      </c>
      <c r="D8" s="35">
        <f t="shared" si="3"/>
        <v>0</v>
      </c>
      <c r="E8" s="35">
        <f t="shared" si="3"/>
        <v>135740</v>
      </c>
      <c r="F8" s="35">
        <f t="shared" si="3"/>
        <v>0</v>
      </c>
      <c r="G8" s="35">
        <f t="shared" si="3"/>
        <v>0</v>
      </c>
      <c r="H8" s="35">
        <f t="shared" si="3"/>
        <v>0</v>
      </c>
      <c r="I8" s="35">
        <f t="shared" si="3"/>
        <v>0</v>
      </c>
      <c r="J8" s="35">
        <f t="shared" si="3"/>
        <v>0</v>
      </c>
      <c r="K8" s="35">
        <f t="shared" si="3"/>
        <v>0</v>
      </c>
      <c r="L8" s="35">
        <f t="shared" si="3"/>
        <v>0</v>
      </c>
      <c r="M8" s="35">
        <f t="shared" si="1"/>
        <v>135740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3"/>
      <c r="Z8" s="33"/>
    </row>
    <row r="9" spans="1:26" ht="12.5" outlineLevel="1" x14ac:dyDescent="0.25">
      <c r="A9" s="36" t="s">
        <v>223</v>
      </c>
      <c r="B9" s="36">
        <v>0</v>
      </c>
      <c r="C9" s="36">
        <v>0</v>
      </c>
      <c r="D9" s="36">
        <v>0</v>
      </c>
      <c r="E9" s="38">
        <f>470370*2</f>
        <v>940740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f t="shared" si="1"/>
        <v>940740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3"/>
      <c r="Z9" s="33"/>
    </row>
    <row r="10" spans="1:26" ht="12.5" outlineLevel="1" x14ac:dyDescent="0.25">
      <c r="A10" s="36" t="s">
        <v>224</v>
      </c>
      <c r="B10" s="36">
        <v>0</v>
      </c>
      <c r="C10" s="36">
        <v>0</v>
      </c>
      <c r="D10" s="36">
        <v>0</v>
      </c>
      <c r="E10" s="36">
        <v>100000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f t="shared" si="1"/>
        <v>100000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3"/>
      <c r="Z10" s="33"/>
    </row>
    <row r="11" spans="1:26" ht="12.5" outlineLevel="1" x14ac:dyDescent="0.25">
      <c r="A11" s="36" t="s">
        <v>225</v>
      </c>
      <c r="B11" s="37">
        <v>0</v>
      </c>
      <c r="C11" s="37">
        <f>A1*0%</f>
        <v>0</v>
      </c>
      <c r="D11" s="37">
        <f>A1*0%</f>
        <v>0</v>
      </c>
      <c r="E11" s="39">
        <v>0.62</v>
      </c>
      <c r="F11" s="37">
        <f>A1*0%</f>
        <v>0</v>
      </c>
      <c r="G11" s="37">
        <f>A1*0%</f>
        <v>0</v>
      </c>
      <c r="H11" s="37">
        <f>A1*0%</f>
        <v>0</v>
      </c>
      <c r="I11" s="37">
        <f>A1*0%</f>
        <v>0</v>
      </c>
      <c r="J11" s="37">
        <f>A1*0%</f>
        <v>0</v>
      </c>
      <c r="K11" s="37">
        <v>0</v>
      </c>
      <c r="L11" s="37">
        <f>940000*0%</f>
        <v>0</v>
      </c>
      <c r="M11" s="37">
        <f t="shared" si="1"/>
        <v>0.62</v>
      </c>
      <c r="N11" s="40" t="s">
        <v>228</v>
      </c>
      <c r="O11" s="39">
        <v>0.6</v>
      </c>
      <c r="P11" s="36"/>
      <c r="Q11" s="36"/>
      <c r="R11" s="36"/>
      <c r="S11" s="36"/>
      <c r="T11" s="36"/>
      <c r="U11" s="36"/>
      <c r="V11" s="36"/>
      <c r="W11" s="36"/>
      <c r="X11" s="36"/>
      <c r="Y11" s="33"/>
      <c r="Z11" s="33"/>
    </row>
    <row r="12" spans="1:26" ht="13" outlineLevel="1" x14ac:dyDescent="0.3">
      <c r="A12" s="36" t="s">
        <v>226</v>
      </c>
      <c r="B12" s="36">
        <f t="shared" ref="B12:D12" si="4">B2*B11</f>
        <v>0</v>
      </c>
      <c r="C12" s="36">
        <f t="shared" si="4"/>
        <v>0</v>
      </c>
      <c r="D12" s="36">
        <f t="shared" si="4"/>
        <v>0</v>
      </c>
      <c r="E12" s="41">
        <f>(E2*E11)+(C2*C26)</f>
        <v>705000</v>
      </c>
      <c r="F12" s="36">
        <f t="shared" ref="F12:L12" si="5">F2*F11</f>
        <v>0</v>
      </c>
      <c r="G12" s="36">
        <f t="shared" si="5"/>
        <v>0</v>
      </c>
      <c r="H12" s="36">
        <f t="shared" si="5"/>
        <v>0</v>
      </c>
      <c r="I12" s="36">
        <f t="shared" si="5"/>
        <v>0</v>
      </c>
      <c r="J12" s="36">
        <f t="shared" si="5"/>
        <v>0</v>
      </c>
      <c r="K12" s="36">
        <f t="shared" si="5"/>
        <v>0</v>
      </c>
      <c r="L12" s="36">
        <f t="shared" si="5"/>
        <v>0</v>
      </c>
      <c r="M12" s="36">
        <f t="shared" si="1"/>
        <v>705000</v>
      </c>
      <c r="N12" s="42">
        <f>M12-I47</f>
        <v>582800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3"/>
      <c r="Z12" s="33"/>
    </row>
    <row r="13" spans="1:26" ht="13" collapsed="1" x14ac:dyDescent="0.3">
      <c r="A13" s="35" t="s">
        <v>229</v>
      </c>
      <c r="B13" s="35">
        <f t="shared" ref="B13:L13" si="6">B14-B15-B17</f>
        <v>0</v>
      </c>
      <c r="C13" s="35">
        <f t="shared" si="6"/>
        <v>0</v>
      </c>
      <c r="D13" s="35">
        <f t="shared" si="6"/>
        <v>0</v>
      </c>
      <c r="E13" s="35">
        <f t="shared" si="6"/>
        <v>0</v>
      </c>
      <c r="F13" s="35">
        <f t="shared" si="6"/>
        <v>0</v>
      </c>
      <c r="G13" s="35">
        <f t="shared" si="6"/>
        <v>0</v>
      </c>
      <c r="H13" s="35">
        <f t="shared" si="6"/>
        <v>-9400</v>
      </c>
      <c r="I13" s="35">
        <f t="shared" si="6"/>
        <v>0</v>
      </c>
      <c r="J13" s="35">
        <f t="shared" si="6"/>
        <v>0</v>
      </c>
      <c r="K13" s="35">
        <f t="shared" si="6"/>
        <v>0</v>
      </c>
      <c r="L13" s="35">
        <f t="shared" si="6"/>
        <v>0</v>
      </c>
      <c r="M13" s="35">
        <f t="shared" si="1"/>
        <v>-9400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3"/>
      <c r="Z13" s="33"/>
    </row>
    <row r="14" spans="1:26" ht="12.5" hidden="1" outlineLevel="1" x14ac:dyDescent="0.25">
      <c r="A14" s="36" t="s">
        <v>223</v>
      </c>
      <c r="B14" s="36">
        <v>0</v>
      </c>
      <c r="C14" s="40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f t="shared" si="1"/>
        <v>0</v>
      </c>
      <c r="N14" s="40" t="s">
        <v>230</v>
      </c>
      <c r="O14" s="40">
        <v>70000</v>
      </c>
      <c r="P14" s="36"/>
      <c r="Q14" s="36"/>
      <c r="R14" s="36"/>
      <c r="S14" s="36"/>
      <c r="T14" s="36"/>
      <c r="U14" s="36"/>
      <c r="V14" s="36"/>
      <c r="W14" s="36"/>
      <c r="X14" s="36"/>
      <c r="Y14" s="33"/>
      <c r="Z14" s="33"/>
    </row>
    <row r="15" spans="1:26" ht="12.5" hidden="1" outlineLevel="1" x14ac:dyDescent="0.25">
      <c r="A15" s="36" t="s">
        <v>224</v>
      </c>
      <c r="B15" s="36">
        <v>0</v>
      </c>
      <c r="C15" s="40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f t="shared" si="1"/>
        <v>0</v>
      </c>
      <c r="N15" s="40" t="s">
        <v>228</v>
      </c>
      <c r="O15" s="40">
        <v>60000</v>
      </c>
      <c r="P15" s="36"/>
      <c r="Q15" s="36"/>
      <c r="R15" s="36"/>
      <c r="S15" s="36"/>
      <c r="T15" s="36"/>
      <c r="U15" s="36"/>
      <c r="V15" s="36"/>
      <c r="W15" s="36"/>
      <c r="X15" s="36"/>
      <c r="Y15" s="33"/>
      <c r="Z15" s="33"/>
    </row>
    <row r="16" spans="1:26" ht="12.5" hidden="1" outlineLevel="1" x14ac:dyDescent="0.25">
      <c r="A16" s="36" t="s">
        <v>225</v>
      </c>
      <c r="B16" s="37">
        <f>A1*0%</f>
        <v>0</v>
      </c>
      <c r="C16" s="39">
        <v>0</v>
      </c>
      <c r="D16" s="37">
        <f>A1*0%</f>
        <v>0</v>
      </c>
      <c r="E16" s="37">
        <f>A1*0%</f>
        <v>0</v>
      </c>
      <c r="F16" s="37">
        <f>A1*0%</f>
        <v>0</v>
      </c>
      <c r="G16" s="37">
        <f>A1*0%</f>
        <v>0</v>
      </c>
      <c r="H16" s="37">
        <v>0.01</v>
      </c>
      <c r="I16" s="37">
        <f>A1*0%</f>
        <v>0</v>
      </c>
      <c r="J16" s="37">
        <f>A1*0%</f>
        <v>0</v>
      </c>
      <c r="K16" s="37">
        <v>0</v>
      </c>
      <c r="L16" s="37">
        <f>A1*0%</f>
        <v>0</v>
      </c>
      <c r="M16" s="37">
        <f t="shared" si="1"/>
        <v>0.01</v>
      </c>
      <c r="N16" s="40" t="s">
        <v>228</v>
      </c>
      <c r="O16" s="39">
        <v>0.02</v>
      </c>
      <c r="P16" s="36"/>
      <c r="Q16" s="36"/>
      <c r="R16" s="36"/>
      <c r="S16" s="36"/>
      <c r="T16" s="36"/>
      <c r="U16" s="36"/>
      <c r="V16" s="36"/>
      <c r="W16" s="36"/>
      <c r="X16" s="36"/>
      <c r="Y16" s="33"/>
      <c r="Z16" s="33"/>
    </row>
    <row r="17" spans="1:26" ht="12.5" hidden="1" outlineLevel="1" x14ac:dyDescent="0.25">
      <c r="A17" s="36" t="s">
        <v>226</v>
      </c>
      <c r="B17" s="36">
        <f t="shared" ref="B17:L17" si="7">B2*B16</f>
        <v>0</v>
      </c>
      <c r="C17" s="36">
        <f t="shared" si="7"/>
        <v>0</v>
      </c>
      <c r="D17" s="36">
        <f t="shared" si="7"/>
        <v>0</v>
      </c>
      <c r="E17" s="36">
        <f t="shared" si="7"/>
        <v>0</v>
      </c>
      <c r="F17" s="36">
        <f t="shared" si="7"/>
        <v>0</v>
      </c>
      <c r="G17" s="36">
        <f t="shared" si="7"/>
        <v>0</v>
      </c>
      <c r="H17" s="36">
        <f t="shared" si="7"/>
        <v>9400</v>
      </c>
      <c r="I17" s="36">
        <f t="shared" si="7"/>
        <v>0</v>
      </c>
      <c r="J17" s="36">
        <f t="shared" si="7"/>
        <v>0</v>
      </c>
      <c r="K17" s="36">
        <f t="shared" si="7"/>
        <v>0</v>
      </c>
      <c r="L17" s="36">
        <f t="shared" si="7"/>
        <v>0</v>
      </c>
      <c r="M17" s="36">
        <f t="shared" si="1"/>
        <v>9400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3"/>
      <c r="Z17" s="33"/>
    </row>
    <row r="18" spans="1:26" ht="13" collapsed="1" x14ac:dyDescent="0.3">
      <c r="A18" s="35" t="s">
        <v>231</v>
      </c>
      <c r="B18" s="35">
        <f t="shared" ref="B18:L18" si="8">B19-B20-B22</f>
        <v>0</v>
      </c>
      <c r="C18" s="35">
        <f t="shared" si="8"/>
        <v>18252</v>
      </c>
      <c r="D18" s="35">
        <f t="shared" si="8"/>
        <v>0</v>
      </c>
      <c r="E18" s="35">
        <f t="shared" si="8"/>
        <v>0</v>
      </c>
      <c r="F18" s="35">
        <f t="shared" si="8"/>
        <v>0</v>
      </c>
      <c r="G18" s="35">
        <f t="shared" si="8"/>
        <v>0</v>
      </c>
      <c r="H18" s="35">
        <f t="shared" si="8"/>
        <v>0</v>
      </c>
      <c r="I18" s="35">
        <f t="shared" si="8"/>
        <v>0</v>
      </c>
      <c r="J18" s="35">
        <f t="shared" si="8"/>
        <v>0</v>
      </c>
      <c r="K18" s="35">
        <f t="shared" si="8"/>
        <v>0</v>
      </c>
      <c r="L18" s="35">
        <f t="shared" si="8"/>
        <v>0</v>
      </c>
      <c r="M18" s="35">
        <f t="shared" si="1"/>
        <v>18252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3"/>
      <c r="Z18" s="33"/>
    </row>
    <row r="19" spans="1:26" ht="12.5" hidden="1" outlineLevel="1" x14ac:dyDescent="0.25">
      <c r="A19" s="36" t="s">
        <v>223</v>
      </c>
      <c r="B19" s="36">
        <v>0</v>
      </c>
      <c r="C19" s="36">
        <v>18252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f t="shared" si="1"/>
        <v>18252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3"/>
      <c r="Z19" s="33"/>
    </row>
    <row r="20" spans="1:26" ht="12.5" hidden="1" outlineLevel="1" x14ac:dyDescent="0.25">
      <c r="A20" s="36" t="s">
        <v>224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f t="shared" si="1"/>
        <v>0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3"/>
      <c r="Z20" s="33"/>
    </row>
    <row r="21" spans="1:26" ht="15.75" hidden="1" customHeight="1" outlineLevel="1" x14ac:dyDescent="0.25">
      <c r="A21" s="36" t="s">
        <v>225</v>
      </c>
      <c r="B21" s="37">
        <f>940000*0%</f>
        <v>0</v>
      </c>
      <c r="C21" s="37">
        <v>0</v>
      </c>
      <c r="D21" s="37">
        <f t="shared" ref="D21:L21" si="9">940000*0%</f>
        <v>0</v>
      </c>
      <c r="E21" s="37">
        <f t="shared" si="9"/>
        <v>0</v>
      </c>
      <c r="F21" s="37">
        <f t="shared" si="9"/>
        <v>0</v>
      </c>
      <c r="G21" s="37">
        <f t="shared" si="9"/>
        <v>0</v>
      </c>
      <c r="H21" s="37">
        <f t="shared" si="9"/>
        <v>0</v>
      </c>
      <c r="I21" s="37">
        <f t="shared" si="9"/>
        <v>0</v>
      </c>
      <c r="J21" s="37">
        <f t="shared" si="9"/>
        <v>0</v>
      </c>
      <c r="K21" s="37">
        <f t="shared" si="9"/>
        <v>0</v>
      </c>
      <c r="L21" s="37">
        <f t="shared" si="9"/>
        <v>0</v>
      </c>
      <c r="M21" s="37">
        <f t="shared" si="1"/>
        <v>0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3"/>
      <c r="Z21" s="33"/>
    </row>
    <row r="22" spans="1:26" ht="15.75" hidden="1" customHeight="1" outlineLevel="1" x14ac:dyDescent="0.25">
      <c r="A22" s="36" t="s">
        <v>226</v>
      </c>
      <c r="B22" s="36">
        <f t="shared" ref="B22:L22" si="10">B2*B21</f>
        <v>0</v>
      </c>
      <c r="C22" s="36">
        <f t="shared" si="10"/>
        <v>0</v>
      </c>
      <c r="D22" s="36">
        <f t="shared" si="10"/>
        <v>0</v>
      </c>
      <c r="E22" s="36">
        <f t="shared" si="10"/>
        <v>0</v>
      </c>
      <c r="F22" s="36">
        <f t="shared" si="10"/>
        <v>0</v>
      </c>
      <c r="G22" s="36">
        <f t="shared" si="10"/>
        <v>0</v>
      </c>
      <c r="H22" s="36">
        <f t="shared" si="10"/>
        <v>0</v>
      </c>
      <c r="I22" s="36">
        <f t="shared" si="10"/>
        <v>0</v>
      </c>
      <c r="J22" s="36">
        <f t="shared" si="10"/>
        <v>0</v>
      </c>
      <c r="K22" s="36">
        <f t="shared" si="10"/>
        <v>0</v>
      </c>
      <c r="L22" s="36">
        <f t="shared" si="10"/>
        <v>0</v>
      </c>
      <c r="M22" s="36">
        <f t="shared" si="1"/>
        <v>0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3"/>
      <c r="Z22" s="33"/>
    </row>
    <row r="23" spans="1:26" ht="15.75" customHeight="1" collapsed="1" x14ac:dyDescent="0.3">
      <c r="A23" s="35" t="s">
        <v>232</v>
      </c>
      <c r="B23" s="35">
        <f>B24-B25-B27</f>
        <v>0</v>
      </c>
      <c r="C23" s="35">
        <f>C24-C25-C27+C27</f>
        <v>-20000</v>
      </c>
      <c r="D23" s="35">
        <f t="shared" ref="D23:L23" si="11">D24-D25-D27</f>
        <v>0</v>
      </c>
      <c r="E23" s="35">
        <f t="shared" si="11"/>
        <v>0</v>
      </c>
      <c r="F23" s="35">
        <f t="shared" si="11"/>
        <v>0</v>
      </c>
      <c r="G23" s="35">
        <f t="shared" si="11"/>
        <v>0</v>
      </c>
      <c r="H23" s="35">
        <f t="shared" si="11"/>
        <v>-18800</v>
      </c>
      <c r="I23" s="35">
        <f t="shared" si="11"/>
        <v>0</v>
      </c>
      <c r="J23" s="35">
        <f t="shared" si="11"/>
        <v>0</v>
      </c>
      <c r="K23" s="35">
        <f t="shared" si="11"/>
        <v>0</v>
      </c>
      <c r="L23" s="35">
        <f t="shared" si="11"/>
        <v>-9400</v>
      </c>
      <c r="M23" s="35">
        <f t="shared" si="1"/>
        <v>-48200</v>
      </c>
      <c r="N23" s="33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3"/>
      <c r="Z23" s="33"/>
    </row>
    <row r="24" spans="1:26" ht="15.75" hidden="1" customHeight="1" outlineLevel="1" x14ac:dyDescent="0.25">
      <c r="A24" s="36" t="s">
        <v>223</v>
      </c>
      <c r="B24" s="36">
        <v>0</v>
      </c>
      <c r="C24" s="36">
        <v>180000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f t="shared" si="1"/>
        <v>180000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3"/>
      <c r="Z24" s="33"/>
    </row>
    <row r="25" spans="1:26" ht="15.75" hidden="1" customHeight="1" outlineLevel="1" x14ac:dyDescent="0.25">
      <c r="A25" s="36" t="s">
        <v>224</v>
      </c>
      <c r="B25" s="36">
        <v>0</v>
      </c>
      <c r="C25" s="36">
        <v>200000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f t="shared" si="1"/>
        <v>200000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3"/>
      <c r="Z25" s="33"/>
    </row>
    <row r="26" spans="1:26" ht="15.75" hidden="1" customHeight="1" outlineLevel="1" x14ac:dyDescent="0.25">
      <c r="A26" s="36" t="s">
        <v>225</v>
      </c>
      <c r="B26" s="37">
        <f>940000*0%</f>
        <v>0</v>
      </c>
      <c r="C26" s="37">
        <v>0.13</v>
      </c>
      <c r="D26" s="37">
        <f>940000*0%</f>
        <v>0</v>
      </c>
      <c r="E26" s="37"/>
      <c r="F26" s="37">
        <f t="shared" ref="F26:G26" si="12">940000*0%</f>
        <v>0</v>
      </c>
      <c r="G26" s="37">
        <f t="shared" si="12"/>
        <v>0</v>
      </c>
      <c r="H26" s="37">
        <v>0.02</v>
      </c>
      <c r="I26" s="37">
        <f t="shared" ref="I26:K26" si="13">940000*0%</f>
        <v>0</v>
      </c>
      <c r="J26" s="37">
        <f t="shared" si="13"/>
        <v>0</v>
      </c>
      <c r="K26" s="37">
        <f t="shared" si="13"/>
        <v>0</v>
      </c>
      <c r="L26" s="37">
        <v>0.01</v>
      </c>
      <c r="M26" s="37">
        <f t="shared" si="1"/>
        <v>0.16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3"/>
      <c r="Z26" s="33"/>
    </row>
    <row r="27" spans="1:26" ht="15.75" hidden="1" customHeight="1" outlineLevel="1" x14ac:dyDescent="0.3">
      <c r="A27" s="36" t="s">
        <v>226</v>
      </c>
      <c r="B27" s="36">
        <f>B2*B26</f>
        <v>0</v>
      </c>
      <c r="C27" s="41">
        <f>(C2*C26)-(C2*C26)</f>
        <v>0</v>
      </c>
      <c r="D27" s="36">
        <f t="shared" ref="D27:L27" si="14">D2*D26</f>
        <v>0</v>
      </c>
      <c r="E27" s="36">
        <f t="shared" si="14"/>
        <v>0</v>
      </c>
      <c r="F27" s="36">
        <f t="shared" si="14"/>
        <v>0</v>
      </c>
      <c r="G27" s="36">
        <f t="shared" si="14"/>
        <v>0</v>
      </c>
      <c r="H27" s="36">
        <f t="shared" si="14"/>
        <v>18800</v>
      </c>
      <c r="I27" s="36">
        <f t="shared" si="14"/>
        <v>0</v>
      </c>
      <c r="J27" s="36">
        <f t="shared" si="14"/>
        <v>0</v>
      </c>
      <c r="K27" s="36">
        <f t="shared" si="14"/>
        <v>0</v>
      </c>
      <c r="L27" s="36">
        <f t="shared" si="14"/>
        <v>9400</v>
      </c>
      <c r="M27" s="36">
        <f t="shared" si="1"/>
        <v>28200</v>
      </c>
      <c r="N27" s="43">
        <f>M27-I47</f>
        <v>-94000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3"/>
      <c r="Z27" s="33"/>
    </row>
    <row r="28" spans="1:26" ht="15.75" customHeight="1" collapsed="1" x14ac:dyDescent="0.3">
      <c r="A28" s="35" t="s">
        <v>233</v>
      </c>
      <c r="B28" s="35">
        <f t="shared" ref="B28:L28" si="15">B29-B30-B32</f>
        <v>0</v>
      </c>
      <c r="C28" s="35">
        <f t="shared" si="15"/>
        <v>0</v>
      </c>
      <c r="D28" s="35">
        <f t="shared" si="15"/>
        <v>0</v>
      </c>
      <c r="E28" s="35">
        <f t="shared" si="15"/>
        <v>0</v>
      </c>
      <c r="F28" s="35">
        <f t="shared" si="15"/>
        <v>-548</v>
      </c>
      <c r="G28" s="35">
        <f t="shared" si="15"/>
        <v>0</v>
      </c>
      <c r="H28" s="35">
        <f t="shared" si="15"/>
        <v>0</v>
      </c>
      <c r="I28" s="35">
        <f t="shared" si="15"/>
        <v>0</v>
      </c>
      <c r="J28" s="35">
        <f t="shared" si="15"/>
        <v>0</v>
      </c>
      <c r="K28" s="35">
        <f t="shared" si="15"/>
        <v>0</v>
      </c>
      <c r="L28" s="35">
        <f t="shared" si="15"/>
        <v>0</v>
      </c>
      <c r="M28" s="35">
        <f t="shared" si="1"/>
        <v>-548</v>
      </c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3"/>
      <c r="Z28" s="33"/>
    </row>
    <row r="29" spans="1:26" ht="15.75" hidden="1" customHeight="1" outlineLevel="1" x14ac:dyDescent="0.25">
      <c r="A29" s="36" t="s">
        <v>223</v>
      </c>
      <c r="B29" s="36">
        <v>0</v>
      </c>
      <c r="C29" s="36">
        <v>0</v>
      </c>
      <c r="D29" s="36">
        <v>0</v>
      </c>
      <c r="E29" s="36">
        <v>0</v>
      </c>
      <c r="F29" s="36">
        <v>18252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f t="shared" si="1"/>
        <v>18252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3"/>
      <c r="Z29" s="33"/>
    </row>
    <row r="30" spans="1:26" ht="15.75" hidden="1" customHeight="1" outlineLevel="1" x14ac:dyDescent="0.25">
      <c r="A30" s="36" t="s">
        <v>224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f t="shared" si="1"/>
        <v>0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3"/>
      <c r="Z30" s="33"/>
    </row>
    <row r="31" spans="1:26" ht="15.75" hidden="1" customHeight="1" outlineLevel="1" x14ac:dyDescent="0.25">
      <c r="A31" s="36" t="s">
        <v>225</v>
      </c>
      <c r="B31" s="37">
        <v>0</v>
      </c>
      <c r="C31" s="37">
        <v>0</v>
      </c>
      <c r="D31" s="37">
        <v>0</v>
      </c>
      <c r="E31" s="37">
        <v>0</v>
      </c>
      <c r="F31" s="37">
        <v>0.02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f t="shared" si="1"/>
        <v>0.02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3"/>
      <c r="Z31" s="33"/>
    </row>
    <row r="32" spans="1:26" ht="15.75" hidden="1" customHeight="1" outlineLevel="1" x14ac:dyDescent="0.25">
      <c r="A32" s="36" t="s">
        <v>226</v>
      </c>
      <c r="B32" s="36">
        <f t="shared" ref="B32:L32" si="16">B2*B31</f>
        <v>0</v>
      </c>
      <c r="C32" s="36">
        <f t="shared" si="16"/>
        <v>0</v>
      </c>
      <c r="D32" s="36">
        <f t="shared" si="16"/>
        <v>0</v>
      </c>
      <c r="E32" s="36">
        <f t="shared" si="16"/>
        <v>0</v>
      </c>
      <c r="F32" s="36">
        <f t="shared" si="16"/>
        <v>18800</v>
      </c>
      <c r="G32" s="36">
        <f t="shared" si="16"/>
        <v>0</v>
      </c>
      <c r="H32" s="36">
        <f t="shared" si="16"/>
        <v>0</v>
      </c>
      <c r="I32" s="36">
        <f t="shared" si="16"/>
        <v>0</v>
      </c>
      <c r="J32" s="36">
        <f t="shared" si="16"/>
        <v>0</v>
      </c>
      <c r="K32" s="36">
        <f t="shared" si="16"/>
        <v>0</v>
      </c>
      <c r="L32" s="36">
        <f t="shared" si="16"/>
        <v>0</v>
      </c>
      <c r="M32" s="36">
        <f t="shared" si="1"/>
        <v>18800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3"/>
      <c r="Z32" s="33"/>
    </row>
    <row r="33" spans="1:26" ht="15.75" customHeight="1" collapsed="1" x14ac:dyDescent="0.3">
      <c r="A33" s="35" t="s">
        <v>234</v>
      </c>
      <c r="B33" s="35">
        <f t="shared" ref="B33:L33" si="17">B34-B35-B37</f>
        <v>0</v>
      </c>
      <c r="C33" s="35">
        <f t="shared" si="17"/>
        <v>0</v>
      </c>
      <c r="D33" s="35">
        <f t="shared" si="17"/>
        <v>0</v>
      </c>
      <c r="E33" s="35">
        <f t="shared" si="17"/>
        <v>0</v>
      </c>
      <c r="F33" s="35">
        <f t="shared" si="17"/>
        <v>0</v>
      </c>
      <c r="G33" s="35">
        <f t="shared" si="17"/>
        <v>0</v>
      </c>
      <c r="H33" s="35">
        <f t="shared" si="17"/>
        <v>0</v>
      </c>
      <c r="I33" s="35">
        <f t="shared" si="17"/>
        <v>9600</v>
      </c>
      <c r="J33" s="35">
        <f t="shared" si="17"/>
        <v>0</v>
      </c>
      <c r="K33" s="35">
        <f t="shared" si="17"/>
        <v>0</v>
      </c>
      <c r="L33" s="35">
        <f t="shared" si="17"/>
        <v>0</v>
      </c>
      <c r="M33" s="35">
        <f t="shared" si="1"/>
        <v>9600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3"/>
      <c r="Z33" s="33"/>
    </row>
    <row r="34" spans="1:26" ht="15.75" hidden="1" customHeight="1" outlineLevel="1" x14ac:dyDescent="0.3">
      <c r="A34" s="36" t="s">
        <v>223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114">
        <f>9500*2</f>
        <v>19000</v>
      </c>
      <c r="J34" s="33">
        <v>0</v>
      </c>
      <c r="K34" s="33">
        <v>0</v>
      </c>
      <c r="L34" s="33">
        <v>0</v>
      </c>
      <c r="M34" s="35">
        <f t="shared" si="1"/>
        <v>19000</v>
      </c>
      <c r="N34" s="44" t="s">
        <v>228</v>
      </c>
      <c r="O34" s="44">
        <v>0</v>
      </c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hidden="1" customHeight="1" outlineLevel="1" x14ac:dyDescent="0.3">
      <c r="A35" s="36" t="s">
        <v>224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5">
        <f t="shared" si="1"/>
        <v>0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hidden="1" customHeight="1" outlineLevel="1" x14ac:dyDescent="0.3">
      <c r="A36" s="36" t="s">
        <v>225</v>
      </c>
      <c r="B36" s="45"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0.01</v>
      </c>
      <c r="J36" s="45">
        <v>0</v>
      </c>
      <c r="K36" s="45">
        <v>0</v>
      </c>
      <c r="L36" s="45">
        <v>0</v>
      </c>
      <c r="M36" s="46">
        <f t="shared" si="1"/>
        <v>0.01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hidden="1" customHeight="1" outlineLevel="1" x14ac:dyDescent="0.3">
      <c r="A37" s="36" t="s">
        <v>226</v>
      </c>
      <c r="B37" s="33">
        <f t="shared" ref="B37:L37" si="18">B2*B36</f>
        <v>0</v>
      </c>
      <c r="C37" s="33">
        <f t="shared" si="18"/>
        <v>0</v>
      </c>
      <c r="D37" s="33">
        <f t="shared" si="18"/>
        <v>0</v>
      </c>
      <c r="E37" s="33">
        <f t="shared" si="18"/>
        <v>0</v>
      </c>
      <c r="F37" s="33">
        <f t="shared" si="18"/>
        <v>0</v>
      </c>
      <c r="G37" s="33">
        <f t="shared" si="18"/>
        <v>0</v>
      </c>
      <c r="H37" s="33">
        <f t="shared" si="18"/>
        <v>0</v>
      </c>
      <c r="I37" s="33">
        <f t="shared" si="18"/>
        <v>9400</v>
      </c>
      <c r="J37" s="33">
        <f t="shared" si="18"/>
        <v>0</v>
      </c>
      <c r="K37" s="33">
        <f t="shared" si="18"/>
        <v>0</v>
      </c>
      <c r="L37" s="33">
        <f t="shared" si="18"/>
        <v>0</v>
      </c>
      <c r="M37" s="35">
        <f t="shared" si="1"/>
        <v>9400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 x14ac:dyDescent="0.3">
      <c r="A38" s="35" t="s">
        <v>235</v>
      </c>
      <c r="B38" s="35">
        <f t="shared" ref="B38:L38" si="19">B3+B8+B13+B18+B23+B28+B33</f>
        <v>133000</v>
      </c>
      <c r="C38" s="35">
        <f t="shared" si="19"/>
        <v>-11148</v>
      </c>
      <c r="D38" s="35">
        <f t="shared" si="19"/>
        <v>170800</v>
      </c>
      <c r="E38" s="35">
        <f t="shared" si="19"/>
        <v>135740</v>
      </c>
      <c r="F38" s="35">
        <f t="shared" si="19"/>
        <v>-548</v>
      </c>
      <c r="G38" s="35">
        <f t="shared" si="19"/>
        <v>-9400</v>
      </c>
      <c r="H38" s="35">
        <f t="shared" si="19"/>
        <v>-28200</v>
      </c>
      <c r="I38" s="35">
        <f t="shared" si="19"/>
        <v>9600</v>
      </c>
      <c r="J38" s="35">
        <f t="shared" si="19"/>
        <v>-9400</v>
      </c>
      <c r="K38" s="35">
        <f t="shared" si="19"/>
        <v>-18800</v>
      </c>
      <c r="L38" s="35">
        <f t="shared" si="19"/>
        <v>-9400</v>
      </c>
      <c r="M38" s="35">
        <f t="shared" si="1"/>
        <v>362244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3"/>
      <c r="Z38" s="33"/>
    </row>
    <row r="39" spans="1:26" ht="15.75" customHeight="1" x14ac:dyDescent="0.3">
      <c r="A39" s="35" t="s">
        <v>236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46">
        <f>M6+M11+M16+M21+M26+M31+M36</f>
        <v>1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3"/>
      <c r="Z39" s="33"/>
    </row>
    <row r="40" spans="1:26" ht="15.75" customHeight="1" x14ac:dyDescent="0.3">
      <c r="A40" s="3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5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 x14ac:dyDescent="0.3">
      <c r="A41" s="35" t="s">
        <v>237</v>
      </c>
      <c r="B41" s="33">
        <v>160000</v>
      </c>
      <c r="C41" s="33">
        <v>-67600</v>
      </c>
      <c r="D41" s="33">
        <v>136400</v>
      </c>
      <c r="E41" s="33">
        <v>131400</v>
      </c>
      <c r="F41" s="33">
        <v>-3800</v>
      </c>
      <c r="G41" s="33">
        <v>-9400</v>
      </c>
      <c r="H41" s="33">
        <v>-18800</v>
      </c>
      <c r="I41" s="33">
        <v>-9400</v>
      </c>
      <c r="J41" s="33">
        <v>-9400</v>
      </c>
      <c r="K41" s="33">
        <v>0</v>
      </c>
      <c r="L41" s="33">
        <v>0</v>
      </c>
      <c r="M41" s="35">
        <f>SUM(B41:L41)</f>
        <v>309400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 x14ac:dyDescent="0.3">
      <c r="A42" s="35" t="s">
        <v>238</v>
      </c>
      <c r="B42" s="33">
        <f t="shared" ref="B42:M42" si="20">B38-B41</f>
        <v>-27000</v>
      </c>
      <c r="C42" s="33">
        <f t="shared" si="20"/>
        <v>56452</v>
      </c>
      <c r="D42" s="33">
        <f t="shared" si="20"/>
        <v>34400</v>
      </c>
      <c r="E42" s="33">
        <f t="shared" si="20"/>
        <v>4340</v>
      </c>
      <c r="F42" s="33">
        <f t="shared" si="20"/>
        <v>3252</v>
      </c>
      <c r="G42" s="33">
        <f t="shared" si="20"/>
        <v>0</v>
      </c>
      <c r="H42" s="33">
        <f t="shared" si="20"/>
        <v>-9400</v>
      </c>
      <c r="I42" s="33">
        <f t="shared" si="20"/>
        <v>19000</v>
      </c>
      <c r="J42" s="33">
        <f t="shared" si="20"/>
        <v>0</v>
      </c>
      <c r="K42" s="33">
        <f t="shared" si="20"/>
        <v>-18800</v>
      </c>
      <c r="L42" s="33">
        <f t="shared" si="20"/>
        <v>-9400</v>
      </c>
      <c r="M42" s="35">
        <f t="shared" si="20"/>
        <v>52844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 x14ac:dyDescent="0.3">
      <c r="A43" s="35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5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 x14ac:dyDescent="0.3">
      <c r="A44" s="35" t="s">
        <v>239</v>
      </c>
      <c r="B44" s="33" t="s">
        <v>240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5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 x14ac:dyDescent="0.3">
      <c r="A45" s="35"/>
      <c r="B45" s="33" t="s">
        <v>241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5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 x14ac:dyDescent="0.3">
      <c r="A46" s="35"/>
      <c r="B46" s="33" t="s">
        <v>242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5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 x14ac:dyDescent="0.3">
      <c r="A47" s="35"/>
      <c r="B47" s="33" t="s">
        <v>243</v>
      </c>
      <c r="C47" s="33"/>
      <c r="D47" s="33"/>
      <c r="E47" s="33"/>
      <c r="F47" s="33"/>
      <c r="G47" s="33"/>
      <c r="H47" s="33"/>
      <c r="I47" s="47">
        <f>C2*C26</f>
        <v>122200</v>
      </c>
      <c r="J47" s="33" t="s">
        <v>244</v>
      </c>
      <c r="K47" s="33"/>
      <c r="L47" s="33"/>
      <c r="M47" s="35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 x14ac:dyDescent="0.3">
      <c r="A48" s="35"/>
      <c r="B48" s="33" t="s">
        <v>245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5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 x14ac:dyDescent="0.3">
      <c r="A49" s="35"/>
      <c r="B49" s="33" t="s">
        <v>246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5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 x14ac:dyDescent="0.3">
      <c r="A50" s="3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5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 x14ac:dyDescent="0.3">
      <c r="A51" s="35" t="s">
        <v>247</v>
      </c>
      <c r="B51" s="33" t="s">
        <v>248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5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 x14ac:dyDescent="0.3">
      <c r="A52" s="35"/>
      <c r="B52" s="33" t="s">
        <v>249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5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.75" customHeight="1" x14ac:dyDescent="0.3">
      <c r="A53" s="35"/>
      <c r="B53" s="33" t="s">
        <v>250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5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.75" customHeight="1" x14ac:dyDescent="0.3">
      <c r="A54" s="35"/>
      <c r="B54" s="33" t="s">
        <v>251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5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.75" customHeight="1" x14ac:dyDescent="0.3">
      <c r="A55" s="3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5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.75" customHeight="1" x14ac:dyDescent="0.3">
      <c r="A56" s="3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5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.75" customHeight="1" x14ac:dyDescent="0.3">
      <c r="A57" s="3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5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.75" customHeight="1" x14ac:dyDescent="0.3">
      <c r="A58" s="3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5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.75" customHeight="1" x14ac:dyDescent="0.3">
      <c r="A59" s="3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5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.75" customHeight="1" x14ac:dyDescent="0.3">
      <c r="A60" s="3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5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.75" customHeight="1" x14ac:dyDescent="0.3">
      <c r="A61" s="3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5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.75" customHeight="1" x14ac:dyDescent="0.3">
      <c r="A62" s="3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5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.75" customHeight="1" x14ac:dyDescent="0.3">
      <c r="A63" s="3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5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.75" customHeight="1" x14ac:dyDescent="0.3">
      <c r="A64" s="3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5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.75" customHeight="1" x14ac:dyDescent="0.3">
      <c r="A65" s="3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5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.75" customHeight="1" x14ac:dyDescent="0.3">
      <c r="A66" s="3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5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.75" customHeight="1" x14ac:dyDescent="0.3">
      <c r="A67" s="3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5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5.75" customHeight="1" x14ac:dyDescent="0.3">
      <c r="A68" s="35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5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5.75" customHeight="1" x14ac:dyDescent="0.3">
      <c r="A69" s="35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5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5.75" customHeight="1" x14ac:dyDescent="0.3">
      <c r="A70" s="35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5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5.75" customHeight="1" x14ac:dyDescent="0.3">
      <c r="A71" s="35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5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5.75" customHeight="1" x14ac:dyDescent="0.3">
      <c r="A72" s="35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5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5.75" customHeight="1" x14ac:dyDescent="0.3">
      <c r="A73" s="35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5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5.75" customHeight="1" x14ac:dyDescent="0.3">
      <c r="A74" s="35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5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5.75" customHeight="1" x14ac:dyDescent="0.3">
      <c r="A75" s="35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5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5.75" customHeight="1" x14ac:dyDescent="0.3">
      <c r="A76" s="35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5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5.75" customHeight="1" x14ac:dyDescent="0.3">
      <c r="A77" s="35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5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5.75" customHeight="1" x14ac:dyDescent="0.3">
      <c r="A78" s="35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5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5.75" customHeight="1" x14ac:dyDescent="0.3">
      <c r="A79" s="35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5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5.75" customHeight="1" x14ac:dyDescent="0.3">
      <c r="A80" s="35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5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5.75" customHeight="1" x14ac:dyDescent="0.3">
      <c r="A81" s="35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5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5.75" customHeight="1" x14ac:dyDescent="0.3">
      <c r="A82" s="35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5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5.75" customHeight="1" x14ac:dyDescent="0.3">
      <c r="A83" s="35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5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5.75" customHeight="1" x14ac:dyDescent="0.3">
      <c r="A84" s="35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5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5.75" customHeight="1" x14ac:dyDescent="0.3">
      <c r="A85" s="35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5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5.75" customHeight="1" x14ac:dyDescent="0.3">
      <c r="A86" s="35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5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5.75" customHeight="1" x14ac:dyDescent="0.3">
      <c r="A87" s="35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5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5.75" customHeight="1" x14ac:dyDescent="0.3">
      <c r="A88" s="35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5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5.75" customHeight="1" x14ac:dyDescent="0.3">
      <c r="A89" s="35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5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5.75" customHeight="1" x14ac:dyDescent="0.3">
      <c r="A90" s="35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5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5.75" customHeight="1" x14ac:dyDescent="0.3">
      <c r="A91" s="35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5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5.75" customHeight="1" x14ac:dyDescent="0.3">
      <c r="A92" s="35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5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5.75" customHeight="1" x14ac:dyDescent="0.3">
      <c r="A93" s="35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5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5.75" customHeight="1" x14ac:dyDescent="0.3">
      <c r="A94" s="35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5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5.75" customHeight="1" x14ac:dyDescent="0.3">
      <c r="A95" s="35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5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5.75" customHeight="1" x14ac:dyDescent="0.3">
      <c r="A96" s="35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5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5.75" customHeight="1" x14ac:dyDescent="0.3">
      <c r="A97" s="35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5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5.75" customHeight="1" x14ac:dyDescent="0.3">
      <c r="A98" s="35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5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5.75" customHeight="1" x14ac:dyDescent="0.3">
      <c r="A99" s="35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5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5.75" customHeight="1" x14ac:dyDescent="0.3">
      <c r="A100" s="35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5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5.75" customHeight="1" x14ac:dyDescent="0.3">
      <c r="A101" s="35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5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5.75" customHeight="1" x14ac:dyDescent="0.3">
      <c r="A102" s="35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5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5.75" customHeight="1" x14ac:dyDescent="0.3">
      <c r="A103" s="35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5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5.75" customHeight="1" x14ac:dyDescent="0.3">
      <c r="A104" s="35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5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5.75" customHeight="1" x14ac:dyDescent="0.3">
      <c r="A105" s="35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5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5.75" customHeight="1" x14ac:dyDescent="0.3">
      <c r="A106" s="35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5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5.75" customHeight="1" x14ac:dyDescent="0.3">
      <c r="A107" s="35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5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5.75" customHeight="1" x14ac:dyDescent="0.3">
      <c r="A108" s="35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5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5.75" customHeight="1" x14ac:dyDescent="0.3">
      <c r="A109" s="35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5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5.75" customHeight="1" x14ac:dyDescent="0.3">
      <c r="A110" s="35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5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5.75" customHeight="1" x14ac:dyDescent="0.3">
      <c r="A111" s="35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5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5.75" customHeight="1" x14ac:dyDescent="0.3">
      <c r="A112" s="35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5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5.75" customHeight="1" x14ac:dyDescent="0.3">
      <c r="A113" s="35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5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5.75" customHeight="1" x14ac:dyDescent="0.3">
      <c r="A114" s="35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5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5.75" customHeight="1" x14ac:dyDescent="0.3">
      <c r="A115" s="35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5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5.75" customHeight="1" x14ac:dyDescent="0.3">
      <c r="A116" s="35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5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5.75" customHeight="1" x14ac:dyDescent="0.3">
      <c r="A117" s="35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5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5.75" customHeight="1" x14ac:dyDescent="0.3">
      <c r="A118" s="35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5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5.75" customHeight="1" x14ac:dyDescent="0.3">
      <c r="A119" s="35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5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.75" customHeight="1" x14ac:dyDescent="0.3">
      <c r="A120" s="35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5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5.75" customHeight="1" x14ac:dyDescent="0.3">
      <c r="A121" s="35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5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5.75" customHeight="1" x14ac:dyDescent="0.3">
      <c r="A122" s="35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5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5.75" customHeight="1" x14ac:dyDescent="0.3">
      <c r="A123" s="35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5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5.75" customHeight="1" x14ac:dyDescent="0.3">
      <c r="A124" s="35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5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 customHeight="1" x14ac:dyDescent="0.3">
      <c r="A125" s="35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5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 customHeight="1" x14ac:dyDescent="0.3">
      <c r="A126" s="35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5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5.75" customHeight="1" x14ac:dyDescent="0.3">
      <c r="A127" s="35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5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5.75" customHeight="1" x14ac:dyDescent="0.3">
      <c r="A128" s="35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5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5.75" customHeight="1" x14ac:dyDescent="0.3">
      <c r="A129" s="35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5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5.75" customHeight="1" x14ac:dyDescent="0.3">
      <c r="A130" s="35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5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5.75" customHeight="1" x14ac:dyDescent="0.3">
      <c r="A131" s="35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5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5.75" customHeight="1" x14ac:dyDescent="0.3">
      <c r="A132" s="35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5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5.75" customHeight="1" x14ac:dyDescent="0.3">
      <c r="A133" s="35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5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5.75" customHeight="1" x14ac:dyDescent="0.3">
      <c r="A134" s="35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5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 customHeight="1" x14ac:dyDescent="0.3">
      <c r="A135" s="35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5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 customHeight="1" x14ac:dyDescent="0.3">
      <c r="A136" s="35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5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 customHeight="1" x14ac:dyDescent="0.3">
      <c r="A137" s="35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5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 customHeight="1" x14ac:dyDescent="0.3">
      <c r="A138" s="35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5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 customHeight="1" x14ac:dyDescent="0.3">
      <c r="A139" s="35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5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 customHeight="1" x14ac:dyDescent="0.3">
      <c r="A140" s="35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5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 customHeight="1" x14ac:dyDescent="0.3">
      <c r="A141" s="35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5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 customHeight="1" x14ac:dyDescent="0.3">
      <c r="A142" s="35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5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 customHeight="1" x14ac:dyDescent="0.3">
      <c r="A143" s="35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5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 customHeight="1" x14ac:dyDescent="0.3">
      <c r="A144" s="35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5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 customHeight="1" x14ac:dyDescent="0.3">
      <c r="A145" s="35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5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 customHeight="1" x14ac:dyDescent="0.3">
      <c r="A146" s="35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5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 customHeight="1" x14ac:dyDescent="0.3">
      <c r="A147" s="35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5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 customHeight="1" x14ac:dyDescent="0.3">
      <c r="A148" s="35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5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 customHeight="1" x14ac:dyDescent="0.3">
      <c r="A149" s="35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5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 customHeight="1" x14ac:dyDescent="0.3">
      <c r="A150" s="35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5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 customHeight="1" x14ac:dyDescent="0.3">
      <c r="A151" s="35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5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 customHeight="1" x14ac:dyDescent="0.3">
      <c r="A152" s="35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5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 customHeight="1" x14ac:dyDescent="0.3">
      <c r="A153" s="35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5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 customHeight="1" x14ac:dyDescent="0.3">
      <c r="A154" s="35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5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 customHeight="1" x14ac:dyDescent="0.3">
      <c r="A155" s="35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5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 customHeight="1" x14ac:dyDescent="0.3">
      <c r="A156" s="35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5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 customHeight="1" x14ac:dyDescent="0.3">
      <c r="A157" s="35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5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 customHeight="1" x14ac:dyDescent="0.3">
      <c r="A158" s="35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5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 customHeight="1" x14ac:dyDescent="0.3">
      <c r="A159" s="35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5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 customHeight="1" x14ac:dyDescent="0.3">
      <c r="A160" s="35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5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5.75" customHeight="1" x14ac:dyDescent="0.3">
      <c r="A161" s="35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5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5.75" customHeight="1" x14ac:dyDescent="0.3">
      <c r="A162" s="35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5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5.75" customHeight="1" x14ac:dyDescent="0.3">
      <c r="A163" s="35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5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5.75" customHeight="1" x14ac:dyDescent="0.3">
      <c r="A164" s="35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5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5.75" customHeight="1" x14ac:dyDescent="0.3">
      <c r="A165" s="35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5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5.75" customHeight="1" x14ac:dyDescent="0.3">
      <c r="A166" s="35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5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5.75" customHeight="1" x14ac:dyDescent="0.3">
      <c r="A167" s="35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5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5.75" customHeight="1" x14ac:dyDescent="0.3">
      <c r="A168" s="35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5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5.75" customHeight="1" x14ac:dyDescent="0.3">
      <c r="A169" s="35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5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5.75" customHeight="1" x14ac:dyDescent="0.3">
      <c r="A170" s="35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5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5.75" customHeight="1" x14ac:dyDescent="0.3">
      <c r="A171" s="35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5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5.75" customHeight="1" x14ac:dyDescent="0.3">
      <c r="A172" s="35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5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5.75" customHeight="1" x14ac:dyDescent="0.3">
      <c r="A173" s="35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5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5.75" customHeight="1" x14ac:dyDescent="0.3">
      <c r="A174" s="35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5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5.75" customHeight="1" x14ac:dyDescent="0.3">
      <c r="A175" s="35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5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5.75" customHeight="1" x14ac:dyDescent="0.3">
      <c r="A176" s="35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5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5.75" customHeight="1" x14ac:dyDescent="0.3">
      <c r="A177" s="35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5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5.75" customHeight="1" x14ac:dyDescent="0.3">
      <c r="A178" s="35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5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5.75" customHeight="1" x14ac:dyDescent="0.3">
      <c r="A179" s="35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5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5.75" customHeight="1" x14ac:dyDescent="0.3">
      <c r="A180" s="35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5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5.75" customHeight="1" x14ac:dyDescent="0.3">
      <c r="A181" s="35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5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5.75" customHeight="1" x14ac:dyDescent="0.3">
      <c r="A182" s="35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5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5.75" customHeight="1" x14ac:dyDescent="0.3">
      <c r="A183" s="35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5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5.75" customHeight="1" x14ac:dyDescent="0.3">
      <c r="A184" s="35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5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5.75" customHeight="1" x14ac:dyDescent="0.3">
      <c r="A185" s="35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5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5.75" customHeight="1" x14ac:dyDescent="0.3">
      <c r="A186" s="35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5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5.75" customHeight="1" x14ac:dyDescent="0.3">
      <c r="A187" s="35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5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5.75" customHeight="1" x14ac:dyDescent="0.3">
      <c r="A188" s="35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5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5.75" customHeight="1" x14ac:dyDescent="0.3">
      <c r="A189" s="35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5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5.75" customHeight="1" x14ac:dyDescent="0.3">
      <c r="A190" s="35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5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5.75" customHeight="1" x14ac:dyDescent="0.3">
      <c r="A191" s="35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5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5.75" customHeight="1" x14ac:dyDescent="0.3">
      <c r="A192" s="35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5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5.75" customHeight="1" x14ac:dyDescent="0.3">
      <c r="A193" s="35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5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5.75" customHeight="1" x14ac:dyDescent="0.3">
      <c r="A194" s="35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5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5.75" customHeight="1" x14ac:dyDescent="0.3">
      <c r="A195" s="35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5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5.75" customHeight="1" x14ac:dyDescent="0.3">
      <c r="A196" s="35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5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5.75" customHeight="1" x14ac:dyDescent="0.3">
      <c r="A197" s="35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5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5.75" customHeight="1" x14ac:dyDescent="0.3">
      <c r="A198" s="35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5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5.75" customHeight="1" x14ac:dyDescent="0.3">
      <c r="A199" s="35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5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5.75" customHeight="1" x14ac:dyDescent="0.3">
      <c r="A200" s="35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5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5.75" customHeight="1" x14ac:dyDescent="0.3">
      <c r="A201" s="35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5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5.75" customHeight="1" x14ac:dyDescent="0.3">
      <c r="A202" s="35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5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5.75" customHeight="1" x14ac:dyDescent="0.3">
      <c r="A203" s="35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5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5.75" customHeight="1" x14ac:dyDescent="0.3">
      <c r="A204" s="35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5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5.75" customHeight="1" x14ac:dyDescent="0.3">
      <c r="A205" s="35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5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5.75" customHeight="1" x14ac:dyDescent="0.3">
      <c r="A206" s="35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5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5.75" customHeight="1" x14ac:dyDescent="0.3">
      <c r="A207" s="35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5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5.75" customHeight="1" x14ac:dyDescent="0.3">
      <c r="A208" s="35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5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5.75" customHeight="1" x14ac:dyDescent="0.3">
      <c r="A209" s="35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5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5.75" customHeight="1" x14ac:dyDescent="0.3">
      <c r="A210" s="35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5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5.75" customHeight="1" x14ac:dyDescent="0.3">
      <c r="A211" s="35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5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5.75" customHeight="1" x14ac:dyDescent="0.3">
      <c r="A212" s="35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5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5.75" customHeight="1" x14ac:dyDescent="0.3">
      <c r="A213" s="35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5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5.75" customHeight="1" x14ac:dyDescent="0.3">
      <c r="A214" s="35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5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5.75" customHeight="1" x14ac:dyDescent="0.3">
      <c r="A215" s="35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5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5.75" customHeight="1" x14ac:dyDescent="0.3">
      <c r="A216" s="35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5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5.75" customHeight="1" x14ac:dyDescent="0.3">
      <c r="A217" s="35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5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5.75" customHeight="1" x14ac:dyDescent="0.3">
      <c r="A218" s="35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5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5.75" customHeight="1" x14ac:dyDescent="0.3">
      <c r="A219" s="35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5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5.75" customHeight="1" x14ac:dyDescent="0.3">
      <c r="A220" s="35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5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5.75" customHeight="1" x14ac:dyDescent="0.3">
      <c r="A221" s="35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5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5.75" customHeight="1" x14ac:dyDescent="0.3">
      <c r="A222" s="35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5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5.75" customHeight="1" x14ac:dyDescent="0.3">
      <c r="A223" s="35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5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5.75" customHeight="1" x14ac:dyDescent="0.3">
      <c r="A224" s="35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5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5.75" customHeight="1" x14ac:dyDescent="0.3">
      <c r="A225" s="35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5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5.75" customHeight="1" x14ac:dyDescent="0.3">
      <c r="A226" s="35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5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5.75" customHeight="1" x14ac:dyDescent="0.3">
      <c r="A227" s="35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5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5.75" customHeight="1" x14ac:dyDescent="0.3">
      <c r="A228" s="35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5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5.75" customHeight="1" x14ac:dyDescent="0.3">
      <c r="A229" s="35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5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5.75" customHeight="1" x14ac:dyDescent="0.3">
      <c r="A230" s="35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5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5.75" customHeight="1" x14ac:dyDescent="0.3">
      <c r="A231" s="35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5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5.75" customHeight="1" x14ac:dyDescent="0.3">
      <c r="A232" s="35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5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5.75" customHeight="1" x14ac:dyDescent="0.3">
      <c r="A233" s="35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5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5.75" customHeight="1" x14ac:dyDescent="0.3">
      <c r="A234" s="35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5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5.75" customHeight="1" x14ac:dyDescent="0.3">
      <c r="A235" s="35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5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5.75" customHeight="1" x14ac:dyDescent="0.3">
      <c r="A236" s="35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5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5.75" customHeight="1" x14ac:dyDescent="0.3">
      <c r="A237" s="35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5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5.75" customHeight="1" x14ac:dyDescent="0.3">
      <c r="A238" s="35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5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5.75" customHeight="1" x14ac:dyDescent="0.3">
      <c r="A239" s="35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5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5.75" customHeight="1" x14ac:dyDescent="0.3">
      <c r="A240" s="35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5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5.75" customHeight="1" x14ac:dyDescent="0.3">
      <c r="A241" s="35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5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5.75" customHeight="1" x14ac:dyDescent="0.3">
      <c r="A242" s="35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5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5.75" customHeight="1" x14ac:dyDescent="0.3">
      <c r="A243" s="35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5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5.75" customHeight="1" x14ac:dyDescent="0.3">
      <c r="A244" s="35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5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5.75" customHeight="1" x14ac:dyDescent="0.3">
      <c r="A245" s="35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5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5.75" customHeight="1" x14ac:dyDescent="0.3">
      <c r="A246" s="35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5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5.75" customHeight="1" x14ac:dyDescent="0.3">
      <c r="A247" s="35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5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5.75" customHeight="1" x14ac:dyDescent="0.3">
      <c r="A248" s="35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5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5.75" customHeight="1" x14ac:dyDescent="0.3">
      <c r="A249" s="35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5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5.75" customHeight="1" x14ac:dyDescent="0.3">
      <c r="A250" s="35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5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5.75" customHeight="1" x14ac:dyDescent="0.3">
      <c r="A251" s="35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5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5.75" customHeight="1" x14ac:dyDescent="0.3">
      <c r="A252" s="35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5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5.75" customHeight="1" x14ac:dyDescent="0.3">
      <c r="A253" s="35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5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5.75" customHeight="1" x14ac:dyDescent="0.3">
      <c r="A254" s="35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5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5.75" customHeight="1" x14ac:dyDescent="0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5.75" customHeight="1" x14ac:dyDescent="0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5.75" customHeight="1" x14ac:dyDescent="0.2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5.75" customHeight="1" x14ac:dyDescent="0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5.75" customHeight="1" x14ac:dyDescent="0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5.75" customHeight="1" x14ac:dyDescent="0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5.75" customHeight="1" x14ac:dyDescent="0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5.75" customHeight="1" x14ac:dyDescent="0.2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5.75" customHeight="1" x14ac:dyDescent="0.2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5.75" customHeight="1" x14ac:dyDescent="0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5.75" customHeight="1" x14ac:dyDescent="0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5.75" customHeight="1" x14ac:dyDescent="0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5.75" customHeight="1" x14ac:dyDescent="0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5.75" customHeight="1" x14ac:dyDescent="0.2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5.75" customHeight="1" x14ac:dyDescent="0.2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5.75" customHeight="1" x14ac:dyDescent="0.2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5.75" customHeight="1" x14ac:dyDescent="0.2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5.75" customHeight="1" x14ac:dyDescent="0.2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5.75" customHeight="1" x14ac:dyDescent="0.2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5.75" customHeight="1" x14ac:dyDescent="0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5.75" customHeight="1" x14ac:dyDescent="0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5.75" customHeight="1" x14ac:dyDescent="0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5.75" customHeight="1" x14ac:dyDescent="0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5.75" customHeight="1" x14ac:dyDescent="0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5.75" customHeight="1" x14ac:dyDescent="0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5.75" customHeight="1" x14ac:dyDescent="0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5.75" customHeight="1" x14ac:dyDescent="0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5.75" customHeight="1" x14ac:dyDescent="0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5.75" customHeight="1" x14ac:dyDescent="0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5.75" customHeight="1" x14ac:dyDescent="0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5.75" customHeight="1" x14ac:dyDescent="0.2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5.75" customHeight="1" x14ac:dyDescent="0.2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5.75" customHeight="1" x14ac:dyDescent="0.2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5.75" customHeight="1" x14ac:dyDescent="0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5.75" customHeight="1" x14ac:dyDescent="0.2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5.75" customHeight="1" x14ac:dyDescent="0.2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5.75" customHeight="1" x14ac:dyDescent="0.2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5.75" customHeight="1" x14ac:dyDescent="0.2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5.75" customHeight="1" x14ac:dyDescent="0.2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5.75" customHeight="1" x14ac:dyDescent="0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5.75" customHeight="1" x14ac:dyDescent="0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5.75" customHeight="1" x14ac:dyDescent="0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5.75" customHeight="1" x14ac:dyDescent="0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5.75" customHeight="1" x14ac:dyDescent="0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5.75" customHeight="1" x14ac:dyDescent="0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5.75" customHeight="1" x14ac:dyDescent="0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5.75" customHeight="1" x14ac:dyDescent="0.2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5.75" customHeight="1" x14ac:dyDescent="0.2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5.75" customHeight="1" x14ac:dyDescent="0.2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5.75" customHeight="1" x14ac:dyDescent="0.2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5.75" customHeight="1" x14ac:dyDescent="0.2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5.75" customHeight="1" x14ac:dyDescent="0.2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5.75" customHeight="1" x14ac:dyDescent="0.2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5.75" customHeight="1" x14ac:dyDescent="0.2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5.75" customHeight="1" x14ac:dyDescent="0.2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5.75" customHeight="1" x14ac:dyDescent="0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5.75" customHeight="1" x14ac:dyDescent="0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5.75" customHeight="1" x14ac:dyDescent="0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5.75" customHeight="1" x14ac:dyDescent="0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5.75" customHeight="1" x14ac:dyDescent="0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5.75" customHeight="1" x14ac:dyDescent="0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5.75" customHeight="1" x14ac:dyDescent="0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5.75" customHeight="1" x14ac:dyDescent="0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5.75" customHeight="1" x14ac:dyDescent="0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5.75" customHeight="1" x14ac:dyDescent="0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5.75" customHeight="1" x14ac:dyDescent="0.2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5.75" customHeight="1" x14ac:dyDescent="0.2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5.75" customHeight="1" x14ac:dyDescent="0.2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5.75" customHeight="1" x14ac:dyDescent="0.2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5.75" customHeight="1" x14ac:dyDescent="0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5.75" customHeight="1" x14ac:dyDescent="0.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5.75" customHeight="1" x14ac:dyDescent="0.2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5.75" customHeight="1" x14ac:dyDescent="0.2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5.75" customHeight="1" x14ac:dyDescent="0.2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5.75" customHeight="1" x14ac:dyDescent="0.2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5.75" customHeight="1" x14ac:dyDescent="0.2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5.75" customHeight="1" x14ac:dyDescent="0.2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5.75" customHeight="1" x14ac:dyDescent="0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5.75" customHeight="1" x14ac:dyDescent="0.2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5.75" customHeight="1" x14ac:dyDescent="0.2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5.75" customHeight="1" x14ac:dyDescent="0.2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5.75" customHeight="1" x14ac:dyDescent="0.2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5.75" customHeight="1" x14ac:dyDescent="0.2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5.75" customHeight="1" x14ac:dyDescent="0.2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5.75" customHeight="1" x14ac:dyDescent="0.2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5.75" customHeight="1" x14ac:dyDescent="0.2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5.75" customHeight="1" x14ac:dyDescent="0.2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5.75" customHeight="1" x14ac:dyDescent="0.2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5.75" customHeight="1" x14ac:dyDescent="0.2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5.75" customHeight="1" x14ac:dyDescent="0.2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5.75" customHeight="1" x14ac:dyDescent="0.2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5.75" customHeight="1" x14ac:dyDescent="0.2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5.75" customHeight="1" x14ac:dyDescent="0.2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5.75" customHeight="1" x14ac:dyDescent="0.2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5.75" customHeight="1" x14ac:dyDescent="0.2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5.75" customHeight="1" x14ac:dyDescent="0.2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5.75" customHeight="1" x14ac:dyDescent="0.2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5.75" customHeight="1" x14ac:dyDescent="0.2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5.75" customHeight="1" x14ac:dyDescent="0.2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5.75" customHeight="1" x14ac:dyDescent="0.2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5.75" customHeight="1" x14ac:dyDescent="0.2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5.75" customHeight="1" x14ac:dyDescent="0.2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5.75" customHeight="1" x14ac:dyDescent="0.2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5.75" customHeight="1" x14ac:dyDescent="0.2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5.75" customHeight="1" x14ac:dyDescent="0.2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5.75" customHeight="1" x14ac:dyDescent="0.2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5.75" customHeight="1" x14ac:dyDescent="0.2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5.75" customHeight="1" x14ac:dyDescent="0.2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5.75" customHeight="1" x14ac:dyDescent="0.2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5.75" customHeight="1" x14ac:dyDescent="0.2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5.75" customHeight="1" x14ac:dyDescent="0.2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5.75" customHeight="1" x14ac:dyDescent="0.2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5.75" customHeight="1" x14ac:dyDescent="0.2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5.75" customHeight="1" x14ac:dyDescent="0.2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5.75" customHeight="1" x14ac:dyDescent="0.2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5.75" customHeight="1" x14ac:dyDescent="0.2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5.75" customHeight="1" x14ac:dyDescent="0.2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5.75" customHeight="1" x14ac:dyDescent="0.2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5.75" customHeight="1" x14ac:dyDescent="0.2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5.75" customHeight="1" x14ac:dyDescent="0.2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5.75" customHeight="1" x14ac:dyDescent="0.2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5.75" customHeight="1" x14ac:dyDescent="0.2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5.75" customHeight="1" x14ac:dyDescent="0.2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5.75" customHeight="1" x14ac:dyDescent="0.2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5.75" customHeight="1" x14ac:dyDescent="0.2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5.75" customHeight="1" x14ac:dyDescent="0.2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5.75" customHeight="1" x14ac:dyDescent="0.2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5.75" customHeight="1" x14ac:dyDescent="0.2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5.75" customHeight="1" x14ac:dyDescent="0.2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5.75" customHeight="1" x14ac:dyDescent="0.2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5.75" customHeight="1" x14ac:dyDescent="0.2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5.75" customHeight="1" x14ac:dyDescent="0.2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5.75" customHeight="1" x14ac:dyDescent="0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5.75" customHeight="1" x14ac:dyDescent="0.2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5.75" customHeight="1" x14ac:dyDescent="0.2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5.75" customHeight="1" x14ac:dyDescent="0.2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5.75" customHeight="1" x14ac:dyDescent="0.2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5.75" customHeight="1" x14ac:dyDescent="0.2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5.75" customHeight="1" x14ac:dyDescent="0.2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5.75" customHeight="1" x14ac:dyDescent="0.2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5.75" customHeight="1" x14ac:dyDescent="0.2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5.75" customHeight="1" x14ac:dyDescent="0.2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5.75" customHeight="1" x14ac:dyDescent="0.2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5.75" customHeight="1" x14ac:dyDescent="0.2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5.75" customHeight="1" x14ac:dyDescent="0.2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5.75" customHeight="1" x14ac:dyDescent="0.2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5.75" customHeight="1" x14ac:dyDescent="0.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5.75" customHeight="1" x14ac:dyDescent="0.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5.75" customHeight="1" x14ac:dyDescent="0.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5.75" customHeight="1" x14ac:dyDescent="0.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5.75" customHeight="1" x14ac:dyDescent="0.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5.75" customHeight="1" x14ac:dyDescent="0.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5.75" customHeight="1" x14ac:dyDescent="0.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5.75" customHeight="1" x14ac:dyDescent="0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5.75" customHeight="1" x14ac:dyDescent="0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5.75" customHeight="1" x14ac:dyDescent="0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5.75" customHeight="1" x14ac:dyDescent="0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5.75" customHeight="1" x14ac:dyDescent="0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5.75" customHeight="1" x14ac:dyDescent="0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5.75" customHeight="1" x14ac:dyDescent="0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5.75" customHeight="1" x14ac:dyDescent="0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5.75" customHeight="1" x14ac:dyDescent="0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5.75" customHeight="1" x14ac:dyDescent="0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5.75" customHeight="1" x14ac:dyDescent="0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5.75" customHeight="1" x14ac:dyDescent="0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5.75" customHeight="1" x14ac:dyDescent="0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5.75" customHeight="1" x14ac:dyDescent="0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5.75" customHeight="1" x14ac:dyDescent="0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5.75" customHeight="1" x14ac:dyDescent="0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5.75" customHeight="1" x14ac:dyDescent="0.2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5.75" customHeight="1" x14ac:dyDescent="0.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5.75" customHeight="1" x14ac:dyDescent="0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5.75" customHeight="1" x14ac:dyDescent="0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5.75" customHeight="1" x14ac:dyDescent="0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5.75" customHeight="1" x14ac:dyDescent="0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5.75" customHeight="1" x14ac:dyDescent="0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5.75" customHeight="1" x14ac:dyDescent="0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5.75" customHeight="1" x14ac:dyDescent="0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5.75" customHeight="1" x14ac:dyDescent="0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5.75" customHeight="1" x14ac:dyDescent="0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5.75" customHeight="1" x14ac:dyDescent="0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5.75" customHeight="1" x14ac:dyDescent="0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5.75" customHeight="1" x14ac:dyDescent="0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5.75" customHeight="1" x14ac:dyDescent="0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5.75" customHeight="1" x14ac:dyDescent="0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5.75" customHeight="1" x14ac:dyDescent="0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5.75" customHeight="1" x14ac:dyDescent="0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5.75" customHeight="1" x14ac:dyDescent="0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5.75" customHeight="1" x14ac:dyDescent="0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5.75" customHeight="1" x14ac:dyDescent="0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5.75" customHeight="1" x14ac:dyDescent="0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5.75" customHeight="1" x14ac:dyDescent="0.2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5.75" customHeight="1" x14ac:dyDescent="0.2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5.75" customHeight="1" x14ac:dyDescent="0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5.75" customHeight="1" x14ac:dyDescent="0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5.75" customHeight="1" x14ac:dyDescent="0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5.75" customHeight="1" x14ac:dyDescent="0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5.75" customHeight="1" x14ac:dyDescent="0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5.75" customHeight="1" x14ac:dyDescent="0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5.75" customHeight="1" x14ac:dyDescent="0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5.75" customHeight="1" x14ac:dyDescent="0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5.75" customHeight="1" x14ac:dyDescent="0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5.75" customHeight="1" x14ac:dyDescent="0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5.75" customHeight="1" x14ac:dyDescent="0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5.75" customHeight="1" x14ac:dyDescent="0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5.75" customHeight="1" x14ac:dyDescent="0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5.75" customHeight="1" x14ac:dyDescent="0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5.75" customHeight="1" x14ac:dyDescent="0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5.75" customHeight="1" x14ac:dyDescent="0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5.75" customHeight="1" x14ac:dyDescent="0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5.75" customHeight="1" x14ac:dyDescent="0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5.75" customHeight="1" x14ac:dyDescent="0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5.75" customHeight="1" x14ac:dyDescent="0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5.75" customHeight="1" x14ac:dyDescent="0.2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5.75" customHeight="1" x14ac:dyDescent="0.2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5.75" customHeight="1" x14ac:dyDescent="0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5.75" customHeight="1" x14ac:dyDescent="0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5.75" customHeight="1" x14ac:dyDescent="0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5.75" customHeight="1" x14ac:dyDescent="0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5.75" customHeight="1" x14ac:dyDescent="0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5.75" customHeight="1" x14ac:dyDescent="0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5.75" customHeight="1" x14ac:dyDescent="0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5.75" customHeight="1" x14ac:dyDescent="0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5.75" customHeight="1" x14ac:dyDescent="0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5.75" customHeight="1" x14ac:dyDescent="0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5.75" customHeight="1" x14ac:dyDescent="0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5.75" customHeight="1" x14ac:dyDescent="0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5.75" customHeight="1" x14ac:dyDescent="0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5.75" customHeight="1" x14ac:dyDescent="0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5.75" customHeight="1" x14ac:dyDescent="0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5.75" customHeight="1" x14ac:dyDescent="0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5.75" customHeight="1" x14ac:dyDescent="0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5.75" customHeight="1" x14ac:dyDescent="0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5.75" customHeight="1" x14ac:dyDescent="0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5.75" customHeight="1" x14ac:dyDescent="0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5.75" customHeight="1" x14ac:dyDescent="0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5.75" customHeight="1" x14ac:dyDescent="0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5.75" customHeight="1" x14ac:dyDescent="0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5.75" customHeight="1" x14ac:dyDescent="0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5.75" customHeight="1" x14ac:dyDescent="0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5.75" customHeight="1" x14ac:dyDescent="0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5.75" customHeight="1" x14ac:dyDescent="0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5.75" customHeight="1" x14ac:dyDescent="0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5.75" customHeight="1" x14ac:dyDescent="0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5.75" customHeight="1" x14ac:dyDescent="0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5.75" customHeight="1" x14ac:dyDescent="0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5.75" customHeight="1" x14ac:dyDescent="0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5.75" customHeight="1" x14ac:dyDescent="0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5.75" customHeight="1" x14ac:dyDescent="0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5.75" customHeight="1" x14ac:dyDescent="0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5.75" customHeight="1" x14ac:dyDescent="0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5.75" customHeight="1" x14ac:dyDescent="0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5.75" customHeight="1" x14ac:dyDescent="0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5.75" customHeight="1" x14ac:dyDescent="0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5.75" customHeight="1" x14ac:dyDescent="0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5.75" customHeight="1" x14ac:dyDescent="0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5.75" customHeight="1" x14ac:dyDescent="0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5.75" customHeight="1" x14ac:dyDescent="0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5.75" customHeight="1" x14ac:dyDescent="0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5.75" customHeight="1" x14ac:dyDescent="0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5.75" customHeight="1" x14ac:dyDescent="0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5.75" customHeight="1" x14ac:dyDescent="0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5.75" customHeight="1" x14ac:dyDescent="0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5.75" customHeight="1" x14ac:dyDescent="0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5.75" customHeight="1" x14ac:dyDescent="0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5.75" customHeight="1" x14ac:dyDescent="0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5.75" customHeight="1" x14ac:dyDescent="0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5.75" customHeight="1" x14ac:dyDescent="0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5.75" customHeight="1" x14ac:dyDescent="0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5.75" customHeight="1" x14ac:dyDescent="0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5.75" customHeight="1" x14ac:dyDescent="0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5.75" customHeight="1" x14ac:dyDescent="0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5.75" customHeight="1" x14ac:dyDescent="0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5.75" customHeight="1" x14ac:dyDescent="0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5.75" customHeight="1" x14ac:dyDescent="0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5.75" customHeight="1" x14ac:dyDescent="0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5.75" customHeight="1" x14ac:dyDescent="0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5.75" customHeight="1" x14ac:dyDescent="0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5.75" customHeight="1" x14ac:dyDescent="0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5.75" customHeight="1" x14ac:dyDescent="0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5.75" customHeight="1" x14ac:dyDescent="0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5.75" customHeight="1" x14ac:dyDescent="0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5.75" customHeight="1" x14ac:dyDescent="0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5.75" customHeight="1" x14ac:dyDescent="0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5.75" customHeight="1" x14ac:dyDescent="0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5.75" customHeight="1" x14ac:dyDescent="0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5.75" customHeight="1" x14ac:dyDescent="0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5.75" customHeight="1" x14ac:dyDescent="0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5.75" customHeight="1" x14ac:dyDescent="0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5.75" customHeight="1" x14ac:dyDescent="0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5.75" customHeight="1" x14ac:dyDescent="0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5.75" customHeight="1" x14ac:dyDescent="0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5.75" customHeight="1" x14ac:dyDescent="0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5.75" customHeight="1" x14ac:dyDescent="0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5.75" customHeight="1" x14ac:dyDescent="0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5.75" customHeight="1" x14ac:dyDescent="0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5.75" customHeight="1" x14ac:dyDescent="0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5.75" customHeight="1" x14ac:dyDescent="0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5.75" customHeight="1" x14ac:dyDescent="0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5.75" customHeight="1" x14ac:dyDescent="0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5.75" customHeight="1" x14ac:dyDescent="0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5.75" customHeight="1" x14ac:dyDescent="0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5.75" customHeight="1" x14ac:dyDescent="0.2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5.75" customHeight="1" x14ac:dyDescent="0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5.75" customHeight="1" x14ac:dyDescent="0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5.75" customHeight="1" x14ac:dyDescent="0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5.75" customHeight="1" x14ac:dyDescent="0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5.75" customHeight="1" x14ac:dyDescent="0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5.75" customHeight="1" x14ac:dyDescent="0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5.75" customHeight="1" x14ac:dyDescent="0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5.75" customHeight="1" x14ac:dyDescent="0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5.75" customHeight="1" x14ac:dyDescent="0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5.75" customHeight="1" x14ac:dyDescent="0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5.75" customHeight="1" x14ac:dyDescent="0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5.75" customHeight="1" x14ac:dyDescent="0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5.75" customHeight="1" x14ac:dyDescent="0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5.75" customHeight="1" x14ac:dyDescent="0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5.75" customHeight="1" x14ac:dyDescent="0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5.75" customHeight="1" x14ac:dyDescent="0.2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5.75" customHeight="1" x14ac:dyDescent="0.2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5.75" customHeight="1" x14ac:dyDescent="0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5.75" customHeight="1" x14ac:dyDescent="0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5.75" customHeight="1" x14ac:dyDescent="0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5.75" customHeight="1" x14ac:dyDescent="0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5.75" customHeight="1" x14ac:dyDescent="0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5.75" customHeight="1" x14ac:dyDescent="0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5.75" customHeight="1" x14ac:dyDescent="0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5.75" customHeight="1" x14ac:dyDescent="0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5.75" customHeight="1" x14ac:dyDescent="0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5.75" customHeight="1" x14ac:dyDescent="0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5.75" customHeight="1" x14ac:dyDescent="0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5.75" customHeight="1" x14ac:dyDescent="0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5.75" customHeight="1" x14ac:dyDescent="0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5.75" customHeight="1" x14ac:dyDescent="0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5.75" customHeight="1" x14ac:dyDescent="0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5.75" customHeight="1" x14ac:dyDescent="0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5.75" customHeight="1" x14ac:dyDescent="0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5.75" customHeight="1" x14ac:dyDescent="0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5.75" customHeight="1" x14ac:dyDescent="0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5.75" customHeight="1" x14ac:dyDescent="0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5.75" customHeight="1" x14ac:dyDescent="0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5.75" customHeight="1" x14ac:dyDescent="0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5.75" customHeight="1" x14ac:dyDescent="0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5.75" customHeight="1" x14ac:dyDescent="0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5.75" customHeight="1" x14ac:dyDescent="0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5.75" customHeight="1" x14ac:dyDescent="0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5.75" customHeight="1" x14ac:dyDescent="0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5.75" customHeight="1" x14ac:dyDescent="0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5.75" customHeight="1" x14ac:dyDescent="0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5.75" customHeight="1" x14ac:dyDescent="0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5.75" customHeight="1" x14ac:dyDescent="0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5.75" customHeight="1" x14ac:dyDescent="0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5.75" customHeight="1" x14ac:dyDescent="0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5.75" customHeight="1" x14ac:dyDescent="0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5.75" customHeight="1" x14ac:dyDescent="0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5.75" customHeight="1" x14ac:dyDescent="0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5.75" customHeight="1" x14ac:dyDescent="0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5.75" customHeight="1" x14ac:dyDescent="0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5.75" customHeight="1" x14ac:dyDescent="0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5.75" customHeight="1" x14ac:dyDescent="0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5.75" customHeight="1" x14ac:dyDescent="0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5.75" customHeight="1" x14ac:dyDescent="0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5.75" customHeight="1" x14ac:dyDescent="0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5.75" customHeight="1" x14ac:dyDescent="0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5.75" customHeight="1" x14ac:dyDescent="0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5.75" customHeight="1" x14ac:dyDescent="0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5.75" customHeight="1" x14ac:dyDescent="0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5.75" customHeight="1" x14ac:dyDescent="0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5.75" customHeight="1" x14ac:dyDescent="0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5.75" customHeight="1" x14ac:dyDescent="0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5.75" customHeight="1" x14ac:dyDescent="0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5.75" customHeight="1" x14ac:dyDescent="0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5.75" customHeight="1" x14ac:dyDescent="0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5.75" customHeight="1" x14ac:dyDescent="0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5.75" customHeight="1" x14ac:dyDescent="0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5.75" customHeight="1" x14ac:dyDescent="0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5.75" customHeight="1" x14ac:dyDescent="0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5.75" customHeight="1" x14ac:dyDescent="0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5.75" customHeight="1" x14ac:dyDescent="0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5.75" customHeight="1" x14ac:dyDescent="0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5.75" customHeight="1" x14ac:dyDescent="0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5.75" customHeight="1" x14ac:dyDescent="0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5.75" customHeight="1" x14ac:dyDescent="0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5.75" customHeight="1" x14ac:dyDescent="0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5.75" customHeight="1" x14ac:dyDescent="0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5.75" customHeight="1" x14ac:dyDescent="0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5.75" customHeight="1" x14ac:dyDescent="0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5.75" customHeight="1" x14ac:dyDescent="0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5.75" customHeight="1" x14ac:dyDescent="0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5.75" customHeight="1" x14ac:dyDescent="0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5.75" customHeight="1" x14ac:dyDescent="0.2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5.75" customHeight="1" x14ac:dyDescent="0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5.75" customHeight="1" x14ac:dyDescent="0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5.75" customHeight="1" x14ac:dyDescent="0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5.75" customHeight="1" x14ac:dyDescent="0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5.75" customHeight="1" x14ac:dyDescent="0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5.75" customHeight="1" x14ac:dyDescent="0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5.75" customHeight="1" x14ac:dyDescent="0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5.75" customHeight="1" x14ac:dyDescent="0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5.75" customHeight="1" x14ac:dyDescent="0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5.75" customHeight="1" x14ac:dyDescent="0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5.75" customHeight="1" x14ac:dyDescent="0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5.75" customHeight="1" x14ac:dyDescent="0.2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5.75" customHeight="1" x14ac:dyDescent="0.2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5.75" customHeight="1" x14ac:dyDescent="0.2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5.75" customHeight="1" x14ac:dyDescent="0.2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5.75" customHeight="1" x14ac:dyDescent="0.2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5.75" customHeight="1" x14ac:dyDescent="0.2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5.75" customHeight="1" x14ac:dyDescent="0.2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5.75" customHeight="1" x14ac:dyDescent="0.2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5.75" customHeight="1" x14ac:dyDescent="0.2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5.75" customHeight="1" x14ac:dyDescent="0.2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5.75" customHeight="1" x14ac:dyDescent="0.2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5.75" customHeight="1" x14ac:dyDescent="0.2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5.75" customHeight="1" x14ac:dyDescent="0.2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5.75" customHeight="1" x14ac:dyDescent="0.2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5.75" customHeight="1" x14ac:dyDescent="0.2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5.75" customHeight="1" x14ac:dyDescent="0.2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5.75" customHeight="1" x14ac:dyDescent="0.2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5.75" customHeight="1" x14ac:dyDescent="0.2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5.75" customHeight="1" x14ac:dyDescent="0.2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5.75" customHeight="1" x14ac:dyDescent="0.2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5.75" customHeight="1" x14ac:dyDescent="0.2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5.75" customHeight="1" x14ac:dyDescent="0.2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5.75" customHeight="1" x14ac:dyDescent="0.2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5.75" customHeight="1" x14ac:dyDescent="0.2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5.75" customHeight="1" x14ac:dyDescent="0.2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5.75" customHeight="1" x14ac:dyDescent="0.2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5.75" customHeight="1" x14ac:dyDescent="0.2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5.75" customHeight="1" x14ac:dyDescent="0.2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5.75" customHeight="1" x14ac:dyDescent="0.2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5.75" customHeight="1" x14ac:dyDescent="0.2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5.75" customHeight="1" x14ac:dyDescent="0.2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5.75" customHeight="1" x14ac:dyDescent="0.2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5.75" customHeight="1" x14ac:dyDescent="0.2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5.75" customHeight="1" x14ac:dyDescent="0.2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5.75" customHeight="1" x14ac:dyDescent="0.2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5.75" customHeight="1" x14ac:dyDescent="0.2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5.75" customHeight="1" x14ac:dyDescent="0.2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5.75" customHeight="1" x14ac:dyDescent="0.2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5.75" customHeight="1" x14ac:dyDescent="0.2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5.75" customHeight="1" x14ac:dyDescent="0.2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5.75" customHeight="1" x14ac:dyDescent="0.2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5.75" customHeight="1" x14ac:dyDescent="0.2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5.75" customHeight="1" x14ac:dyDescent="0.2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5.75" customHeight="1" x14ac:dyDescent="0.2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5.75" customHeight="1" x14ac:dyDescent="0.2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5.75" customHeight="1" x14ac:dyDescent="0.2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5.75" customHeight="1" x14ac:dyDescent="0.2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5.75" customHeight="1" x14ac:dyDescent="0.2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5.75" customHeight="1" x14ac:dyDescent="0.2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5.75" customHeight="1" x14ac:dyDescent="0.2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5.75" customHeight="1" x14ac:dyDescent="0.2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5.75" customHeight="1" x14ac:dyDescent="0.2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5.75" customHeight="1" x14ac:dyDescent="0.2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5.75" customHeight="1" x14ac:dyDescent="0.2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5.75" customHeight="1" x14ac:dyDescent="0.2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5.75" customHeight="1" x14ac:dyDescent="0.2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5.75" customHeight="1" x14ac:dyDescent="0.2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5.75" customHeight="1" x14ac:dyDescent="0.2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5.75" customHeight="1" x14ac:dyDescent="0.2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5.75" customHeight="1" x14ac:dyDescent="0.2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5.75" customHeight="1" x14ac:dyDescent="0.2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5.75" customHeight="1" x14ac:dyDescent="0.2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5.75" customHeight="1" x14ac:dyDescent="0.2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5.75" customHeight="1" x14ac:dyDescent="0.2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5.75" customHeight="1" x14ac:dyDescent="0.2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5.75" customHeight="1" x14ac:dyDescent="0.2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5.75" customHeight="1" x14ac:dyDescent="0.2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5.75" customHeight="1" x14ac:dyDescent="0.2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5.75" customHeight="1" x14ac:dyDescent="0.2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5.75" customHeight="1" x14ac:dyDescent="0.2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5.75" customHeight="1" x14ac:dyDescent="0.2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5.75" customHeight="1" x14ac:dyDescent="0.2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5.75" customHeight="1" x14ac:dyDescent="0.2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5.75" customHeight="1" x14ac:dyDescent="0.2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5.75" customHeight="1" x14ac:dyDescent="0.2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5.75" customHeight="1" x14ac:dyDescent="0.2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5.75" customHeight="1" x14ac:dyDescent="0.2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5.75" customHeight="1" x14ac:dyDescent="0.2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5.75" customHeight="1" x14ac:dyDescent="0.2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5.75" customHeight="1" x14ac:dyDescent="0.2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5.75" customHeight="1" x14ac:dyDescent="0.2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5.75" customHeight="1" x14ac:dyDescent="0.2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5.75" customHeight="1" x14ac:dyDescent="0.2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5.75" customHeight="1" x14ac:dyDescent="0.2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5.75" customHeight="1" x14ac:dyDescent="0.2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5.75" customHeight="1" x14ac:dyDescent="0.2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5.75" customHeight="1" x14ac:dyDescent="0.2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5.75" customHeight="1" x14ac:dyDescent="0.2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5.75" customHeight="1" x14ac:dyDescent="0.2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5.75" customHeight="1" x14ac:dyDescent="0.2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5.75" customHeight="1" x14ac:dyDescent="0.2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5.75" customHeight="1" x14ac:dyDescent="0.2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5.75" customHeight="1" x14ac:dyDescent="0.2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5.75" customHeight="1" x14ac:dyDescent="0.2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5.75" customHeight="1" x14ac:dyDescent="0.2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5.75" customHeight="1" x14ac:dyDescent="0.2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5.75" customHeight="1" x14ac:dyDescent="0.2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5.75" customHeight="1" x14ac:dyDescent="0.2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5.75" customHeight="1" x14ac:dyDescent="0.2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5.75" customHeight="1" x14ac:dyDescent="0.2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5.75" customHeight="1" x14ac:dyDescent="0.2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5.75" customHeight="1" x14ac:dyDescent="0.2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5.75" customHeight="1" x14ac:dyDescent="0.2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5.75" customHeight="1" x14ac:dyDescent="0.2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5.75" customHeight="1" x14ac:dyDescent="0.2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5.75" customHeight="1" x14ac:dyDescent="0.2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5.75" customHeight="1" x14ac:dyDescent="0.2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5.75" customHeight="1" x14ac:dyDescent="0.2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5.75" customHeight="1" x14ac:dyDescent="0.2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5.75" customHeight="1" x14ac:dyDescent="0.2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5.75" customHeight="1" x14ac:dyDescent="0.2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5.75" customHeight="1" x14ac:dyDescent="0.2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5.75" customHeight="1" x14ac:dyDescent="0.2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5.75" customHeight="1" x14ac:dyDescent="0.2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5.75" customHeight="1" x14ac:dyDescent="0.2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5.75" customHeight="1" x14ac:dyDescent="0.2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5.75" customHeight="1" x14ac:dyDescent="0.2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5.75" customHeight="1" x14ac:dyDescent="0.25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5.75" customHeight="1" x14ac:dyDescent="0.2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5.75" customHeight="1" x14ac:dyDescent="0.25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5.75" customHeight="1" x14ac:dyDescent="0.25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5.75" customHeight="1" x14ac:dyDescent="0.25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5.75" customHeight="1" x14ac:dyDescent="0.25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5.75" customHeight="1" x14ac:dyDescent="0.25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5.75" customHeight="1" x14ac:dyDescent="0.25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5.75" customHeight="1" x14ac:dyDescent="0.25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5.75" customHeight="1" x14ac:dyDescent="0.25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5.75" customHeight="1" x14ac:dyDescent="0.25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5.75" customHeight="1" x14ac:dyDescent="0.2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5.75" customHeight="1" x14ac:dyDescent="0.25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5.75" customHeight="1" x14ac:dyDescent="0.25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5.75" customHeight="1" x14ac:dyDescent="0.2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5.75" customHeight="1" x14ac:dyDescent="0.25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5.75" customHeight="1" x14ac:dyDescent="0.25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5.75" customHeight="1" x14ac:dyDescent="0.25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5.75" customHeight="1" x14ac:dyDescent="0.25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5.75" customHeight="1" x14ac:dyDescent="0.25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5.75" customHeight="1" x14ac:dyDescent="0.25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5.75" customHeight="1" x14ac:dyDescent="0.2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5.75" customHeight="1" x14ac:dyDescent="0.25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5.75" customHeight="1" x14ac:dyDescent="0.25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5.75" customHeight="1" x14ac:dyDescent="0.25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5.75" customHeight="1" x14ac:dyDescent="0.25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5.75" customHeight="1" x14ac:dyDescent="0.25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5.75" customHeight="1" x14ac:dyDescent="0.25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5.75" customHeight="1" x14ac:dyDescent="0.25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5.75" customHeight="1" x14ac:dyDescent="0.25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5.75" customHeight="1" x14ac:dyDescent="0.25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5.75" customHeight="1" x14ac:dyDescent="0.2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5.75" customHeight="1" x14ac:dyDescent="0.25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5.75" customHeight="1" x14ac:dyDescent="0.25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5.75" customHeight="1" x14ac:dyDescent="0.25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5.75" customHeight="1" x14ac:dyDescent="0.25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5.75" customHeight="1" x14ac:dyDescent="0.25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5.75" customHeight="1" x14ac:dyDescent="0.25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5.75" customHeight="1" x14ac:dyDescent="0.25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5.75" customHeight="1" x14ac:dyDescent="0.25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5.75" customHeight="1" x14ac:dyDescent="0.25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5.75" customHeight="1" x14ac:dyDescent="0.2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5.75" customHeight="1" x14ac:dyDescent="0.25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5.75" customHeight="1" x14ac:dyDescent="0.25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5.75" customHeight="1" x14ac:dyDescent="0.25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5.75" customHeight="1" x14ac:dyDescent="0.25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5.75" customHeight="1" x14ac:dyDescent="0.25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5.75" customHeight="1" x14ac:dyDescent="0.25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5.75" customHeight="1" x14ac:dyDescent="0.25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5.75" customHeight="1" x14ac:dyDescent="0.25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5.75" customHeight="1" x14ac:dyDescent="0.25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5.75" customHeight="1" x14ac:dyDescent="0.2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5.75" customHeight="1" x14ac:dyDescent="0.25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5.75" customHeight="1" x14ac:dyDescent="0.25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5.75" customHeight="1" x14ac:dyDescent="0.25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5.75" customHeight="1" x14ac:dyDescent="0.25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5.75" customHeight="1" x14ac:dyDescent="0.25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5.75" customHeight="1" x14ac:dyDescent="0.25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5.75" customHeight="1" x14ac:dyDescent="0.25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5.75" customHeight="1" x14ac:dyDescent="0.25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5.75" customHeight="1" x14ac:dyDescent="0.25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5.75" customHeight="1" x14ac:dyDescent="0.2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5.75" customHeight="1" x14ac:dyDescent="0.25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5.75" customHeight="1" x14ac:dyDescent="0.25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5.75" customHeight="1" x14ac:dyDescent="0.25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5.75" customHeight="1" x14ac:dyDescent="0.25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5.75" customHeight="1" x14ac:dyDescent="0.25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5.75" customHeight="1" x14ac:dyDescent="0.25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5.75" customHeight="1" x14ac:dyDescent="0.25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5.75" customHeight="1" x14ac:dyDescent="0.25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5.75" customHeight="1" x14ac:dyDescent="0.25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5.75" customHeight="1" x14ac:dyDescent="0.2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5.75" customHeight="1" x14ac:dyDescent="0.25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5.75" customHeight="1" x14ac:dyDescent="0.25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5.75" customHeight="1" x14ac:dyDescent="0.25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5.75" customHeight="1" x14ac:dyDescent="0.25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5.75" customHeight="1" x14ac:dyDescent="0.25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5.75" customHeight="1" x14ac:dyDescent="0.25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5.75" customHeight="1" x14ac:dyDescent="0.25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5.75" customHeight="1" x14ac:dyDescent="0.25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5.75" customHeight="1" x14ac:dyDescent="0.25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5.75" customHeight="1" x14ac:dyDescent="0.2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5.75" customHeight="1" x14ac:dyDescent="0.25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5.75" customHeight="1" x14ac:dyDescent="0.25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5.75" customHeight="1" x14ac:dyDescent="0.25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5.75" customHeight="1" x14ac:dyDescent="0.25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5.75" customHeight="1" x14ac:dyDescent="0.25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5.75" customHeight="1" x14ac:dyDescent="0.25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5.75" customHeight="1" x14ac:dyDescent="0.25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5.75" customHeight="1" x14ac:dyDescent="0.25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5.75" customHeight="1" x14ac:dyDescent="0.25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5.75" customHeight="1" x14ac:dyDescent="0.2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5.75" customHeight="1" x14ac:dyDescent="0.25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5.75" customHeight="1" x14ac:dyDescent="0.25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5.75" customHeight="1" x14ac:dyDescent="0.25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5.75" customHeight="1" x14ac:dyDescent="0.25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5.75" customHeight="1" x14ac:dyDescent="0.25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5.75" customHeight="1" x14ac:dyDescent="0.25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5.75" customHeight="1" x14ac:dyDescent="0.25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5.75" customHeight="1" x14ac:dyDescent="0.25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5.75" customHeight="1" x14ac:dyDescent="0.25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5.75" customHeight="1" x14ac:dyDescent="0.2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5.75" customHeight="1" x14ac:dyDescent="0.25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5.75" customHeight="1" x14ac:dyDescent="0.25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5.75" customHeight="1" x14ac:dyDescent="0.25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5.75" customHeight="1" x14ac:dyDescent="0.25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5.75" customHeight="1" x14ac:dyDescent="0.25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5.75" customHeight="1" x14ac:dyDescent="0.25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5.75" customHeight="1" x14ac:dyDescent="0.25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5.75" customHeight="1" x14ac:dyDescent="0.25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5.75" customHeight="1" x14ac:dyDescent="0.25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5.75" customHeight="1" x14ac:dyDescent="0.2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5.75" customHeight="1" x14ac:dyDescent="0.25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5.75" customHeight="1" x14ac:dyDescent="0.25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5.75" customHeight="1" x14ac:dyDescent="0.25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5.75" customHeight="1" x14ac:dyDescent="0.25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5.75" customHeight="1" x14ac:dyDescent="0.25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5.75" customHeight="1" x14ac:dyDescent="0.25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5.75" customHeight="1" x14ac:dyDescent="0.25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5.75" customHeight="1" x14ac:dyDescent="0.25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5.75" customHeight="1" x14ac:dyDescent="0.25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5.75" customHeight="1" x14ac:dyDescent="0.2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5.75" customHeight="1" x14ac:dyDescent="0.25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5.75" customHeight="1" x14ac:dyDescent="0.25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5.75" customHeight="1" x14ac:dyDescent="0.25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5.75" customHeight="1" x14ac:dyDescent="0.25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5.75" customHeight="1" x14ac:dyDescent="0.25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5.75" customHeight="1" x14ac:dyDescent="0.25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5.75" customHeight="1" x14ac:dyDescent="0.25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5.75" customHeight="1" x14ac:dyDescent="0.25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5.75" customHeight="1" x14ac:dyDescent="0.25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5.75" customHeight="1" x14ac:dyDescent="0.2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5.75" customHeight="1" x14ac:dyDescent="0.25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5.75" customHeight="1" x14ac:dyDescent="0.25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5.75" customHeight="1" x14ac:dyDescent="0.25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5.75" customHeight="1" x14ac:dyDescent="0.25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5.75" customHeight="1" x14ac:dyDescent="0.25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5.75" customHeight="1" x14ac:dyDescent="0.25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5.75" customHeight="1" x14ac:dyDescent="0.25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5.75" customHeight="1" x14ac:dyDescent="0.25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5.75" customHeight="1" x14ac:dyDescent="0.25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5.75" customHeight="1" x14ac:dyDescent="0.2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5.75" customHeight="1" x14ac:dyDescent="0.25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5.75" customHeight="1" x14ac:dyDescent="0.25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5.75" customHeight="1" x14ac:dyDescent="0.25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5.75" customHeight="1" x14ac:dyDescent="0.25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5.75" customHeight="1" x14ac:dyDescent="0.25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5.75" customHeight="1" x14ac:dyDescent="0.25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5.75" customHeight="1" x14ac:dyDescent="0.25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5.75" customHeight="1" x14ac:dyDescent="0.25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5.75" customHeight="1" x14ac:dyDescent="0.25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5.75" customHeight="1" x14ac:dyDescent="0.2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5.75" customHeight="1" x14ac:dyDescent="0.25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5.75" customHeight="1" x14ac:dyDescent="0.25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5.75" customHeight="1" x14ac:dyDescent="0.25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5.75" customHeight="1" x14ac:dyDescent="0.25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5.75" customHeight="1" x14ac:dyDescent="0.25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5.75" customHeight="1" x14ac:dyDescent="0.25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5.75" customHeight="1" x14ac:dyDescent="0.25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5.75" customHeight="1" x14ac:dyDescent="0.25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5.75" customHeight="1" x14ac:dyDescent="0.25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5.75" customHeight="1" x14ac:dyDescent="0.2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5.75" customHeight="1" x14ac:dyDescent="0.25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5.75" customHeight="1" x14ac:dyDescent="0.25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5.75" customHeight="1" x14ac:dyDescent="0.25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5.75" customHeight="1" x14ac:dyDescent="0.25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5.75" customHeight="1" x14ac:dyDescent="0.25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5.75" customHeight="1" x14ac:dyDescent="0.25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5.75" customHeight="1" x14ac:dyDescent="0.25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5.75" customHeight="1" x14ac:dyDescent="0.25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5.75" customHeight="1" x14ac:dyDescent="0.25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5.75" customHeight="1" x14ac:dyDescent="0.2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5.75" customHeight="1" x14ac:dyDescent="0.25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5.75" customHeight="1" x14ac:dyDescent="0.25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5.75" customHeight="1" x14ac:dyDescent="0.25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5.75" customHeight="1" x14ac:dyDescent="0.25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5.75" customHeight="1" x14ac:dyDescent="0.25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5.75" customHeight="1" x14ac:dyDescent="0.25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5.75" customHeight="1" x14ac:dyDescent="0.25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5.75" customHeight="1" x14ac:dyDescent="0.25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5.75" customHeight="1" x14ac:dyDescent="0.25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5.75" customHeight="1" x14ac:dyDescent="0.2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5.75" customHeight="1" x14ac:dyDescent="0.25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5.75" customHeight="1" x14ac:dyDescent="0.25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5.75" customHeight="1" x14ac:dyDescent="0.25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5.75" customHeight="1" x14ac:dyDescent="0.25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5.75" customHeight="1" x14ac:dyDescent="0.25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5.75" customHeight="1" x14ac:dyDescent="0.25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5.75" customHeight="1" x14ac:dyDescent="0.25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5.75" customHeight="1" x14ac:dyDescent="0.25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5.75" customHeight="1" x14ac:dyDescent="0.25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5.75" customHeight="1" x14ac:dyDescent="0.2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5.75" customHeight="1" x14ac:dyDescent="0.25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5.75" customHeight="1" x14ac:dyDescent="0.25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5.75" customHeight="1" x14ac:dyDescent="0.25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5.75" customHeight="1" x14ac:dyDescent="0.25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5.75" customHeight="1" x14ac:dyDescent="0.25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5.75" customHeight="1" x14ac:dyDescent="0.25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5.75" customHeight="1" x14ac:dyDescent="0.25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5.75" customHeight="1" x14ac:dyDescent="0.25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5.75" customHeight="1" x14ac:dyDescent="0.25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5.75" customHeight="1" x14ac:dyDescent="0.2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5.75" customHeight="1" x14ac:dyDescent="0.25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5.75" customHeight="1" x14ac:dyDescent="0.25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5.75" customHeight="1" x14ac:dyDescent="0.25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5.75" customHeight="1" x14ac:dyDescent="0.25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5.75" customHeight="1" x14ac:dyDescent="0.25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5.75" customHeight="1" x14ac:dyDescent="0.25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5.75" customHeight="1" x14ac:dyDescent="0.25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5.75" customHeight="1" x14ac:dyDescent="0.25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5.75" customHeight="1" x14ac:dyDescent="0.25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5.75" customHeight="1" x14ac:dyDescent="0.25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5.75" customHeight="1" x14ac:dyDescent="0.25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5.75" customHeight="1" x14ac:dyDescent="0.25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5.75" customHeight="1" x14ac:dyDescent="0.25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5.75" customHeight="1" x14ac:dyDescent="0.25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5.75" customHeight="1" x14ac:dyDescent="0.25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5.75" customHeight="1" x14ac:dyDescent="0.25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5.75" customHeight="1" x14ac:dyDescent="0.25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5.75" customHeight="1" x14ac:dyDescent="0.25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5.75" customHeight="1" x14ac:dyDescent="0.25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5.75" customHeight="1" x14ac:dyDescent="0.25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5.75" customHeight="1" x14ac:dyDescent="0.25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5.75" customHeight="1" x14ac:dyDescent="0.25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5.75" customHeight="1" x14ac:dyDescent="0.25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15.75" customHeight="1" x14ac:dyDescent="0.25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15.75" customHeight="1" x14ac:dyDescent="0.25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BUDSJETT 2021</vt:lpstr>
      <vt:lpstr>GRUNNLAG HOVED OG DRIFT</vt:lpstr>
      <vt:lpstr>ANSATTE</vt:lpstr>
      <vt:lpstr>DRIFTSMODELL FOR ANLEGG - REVID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Sagene IF</dc:creator>
  <cp:lastModifiedBy>Sagene IF</cp:lastModifiedBy>
  <dcterms:created xsi:type="dcterms:W3CDTF">2020-05-05T23:34:14Z</dcterms:created>
  <dcterms:modified xsi:type="dcterms:W3CDTF">2021-10-17T16:54:36Z</dcterms:modified>
</cp:coreProperties>
</file>